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firstSheet="7" activeTab="7"/>
  </bookViews>
  <sheets>
    <sheet name="封面" sheetId="4" state="hidden" r:id="rId1"/>
    <sheet name="财力测算表 (2)" sheetId="15" state="hidden" r:id="rId2"/>
    <sheet name="一般公共预算收支总表" sheetId="8" state="hidden" r:id="rId3"/>
    <sheet name="一般公共预算项目" sheetId="1" state="hidden" r:id="rId4"/>
    <sheet name="政府性基金支出" sheetId="3" state="hidden" r:id="rId5"/>
    <sheet name="国有资本经营收支" sheetId="2" state="hidden" r:id="rId6"/>
    <sheet name="社保基金收支预算" sheetId="13" state="hidden" r:id="rId7"/>
    <sheet name="提前下达转移支付" sheetId="16" r:id="rId8"/>
    <sheet name="一般公共预算项目 (明细)" sheetId="19" state="hidden" r:id="rId9"/>
    <sheet name="Sheet1" sheetId="17" state="hidden" r:id="rId10"/>
  </sheets>
  <externalReferences>
    <externalReference r:id="rId11"/>
    <externalReference r:id="rId12"/>
    <externalReference r:id="rId13"/>
    <externalReference r:id="rId14"/>
  </externalReferences>
  <definedNames>
    <definedName name="_xlnm._FilterDatabase" localSheetId="3" hidden="1">一般公共预算项目!$A$4:$G$194</definedName>
    <definedName name="_xlnm._FilterDatabase" localSheetId="8" hidden="1">'一般公共预算项目 (明细)'!$A$4:$G$194</definedName>
    <definedName name="_xlnm.Print_Area" localSheetId="2">一般公共预算收支总表!$A$1:$F$40</definedName>
    <definedName name="_xlnm.Print_Area" localSheetId="8">'一般公共预算项目 (明细)'!$A$187:$G$194</definedName>
    <definedName name="_xlnm.Print_Titles" localSheetId="1">'财力测算表 (2)'!$2:$5</definedName>
    <definedName name="_xlnm.Print_Titles" localSheetId="3">一般公共预算项目!$1:$4</definedName>
    <definedName name="_xlnm.Print_Titles" localSheetId="8">'一般公共预算项目 (明细)'!$4:$4</definedName>
  </definedNames>
  <calcPr calcId="144525"/>
</workbook>
</file>

<file path=xl/comments1.xml><?xml version="1.0" encoding="utf-8"?>
<comments xmlns="http://schemas.openxmlformats.org/spreadsheetml/2006/main">
  <authors>
    <author>作者</author>
  </authors>
  <commentList>
    <comment ref="A17" authorId="0">
      <text>
        <r>
          <rPr>
            <b/>
            <sz val="9"/>
            <rFont val="Tahoma"/>
            <charset val="134"/>
          </rPr>
          <t>作者:</t>
        </r>
        <r>
          <rPr>
            <sz val="9"/>
            <rFont val="Tahoma"/>
            <charset val="134"/>
          </rPr>
          <t xml:space="preserve">
2021</t>
        </r>
        <r>
          <rPr>
            <sz val="9"/>
            <rFont val="宋体"/>
            <charset val="134"/>
          </rPr>
          <t>年提前下达数</t>
        </r>
      </text>
    </comment>
    <comment ref="A18" authorId="0">
      <text>
        <r>
          <rPr>
            <b/>
            <sz val="9"/>
            <rFont val="Tahoma"/>
            <charset val="134"/>
          </rPr>
          <t>作者:</t>
        </r>
        <r>
          <rPr>
            <sz val="9"/>
            <rFont val="Tahoma"/>
            <charset val="134"/>
          </rPr>
          <t xml:space="preserve">
12</t>
        </r>
        <r>
          <rPr>
            <sz val="9"/>
            <rFont val="宋体"/>
            <charset val="134"/>
          </rPr>
          <t>项固定补助</t>
        </r>
        <r>
          <rPr>
            <sz val="9"/>
            <rFont val="Tahoma"/>
            <charset val="134"/>
          </rPr>
          <t>4411</t>
        </r>
        <r>
          <rPr>
            <sz val="9"/>
            <rFont val="宋体"/>
            <charset val="134"/>
          </rPr>
          <t>万元</t>
        </r>
        <r>
          <rPr>
            <sz val="9"/>
            <rFont val="Tahoma"/>
            <charset val="134"/>
          </rPr>
          <t>l</t>
        </r>
        <r>
          <rPr>
            <sz val="9"/>
            <rFont val="宋体"/>
            <charset val="134"/>
          </rPr>
          <t>转为县级基层财力保障补助（直达）</t>
        </r>
      </text>
    </comment>
    <comment ref="Y23" authorId="0">
      <text>
        <r>
          <rPr>
            <b/>
            <sz val="9"/>
            <rFont val="Tahoma"/>
            <charset val="134"/>
          </rPr>
          <t>作者:</t>
        </r>
        <r>
          <rPr>
            <sz val="9"/>
            <rFont val="Tahoma"/>
            <charset val="134"/>
          </rPr>
          <t xml:space="preserve">
2018</t>
        </r>
        <r>
          <rPr>
            <sz val="9"/>
            <rFont val="宋体"/>
            <charset val="134"/>
          </rPr>
          <t>增加</t>
        </r>
        <r>
          <rPr>
            <sz val="9"/>
            <rFont val="Tahoma"/>
            <charset val="134"/>
          </rPr>
          <t>201</t>
        </r>
        <r>
          <rPr>
            <sz val="9"/>
            <rFont val="宋体"/>
            <charset val="134"/>
          </rPr>
          <t>万元</t>
        </r>
      </text>
    </comment>
    <comment ref="Y25" authorId="0">
      <text>
        <r>
          <rPr>
            <b/>
            <sz val="9"/>
            <rFont val="Tahoma"/>
            <charset val="134"/>
          </rPr>
          <t>作者:</t>
        </r>
        <r>
          <rPr>
            <sz val="9"/>
            <rFont val="Tahoma"/>
            <charset val="134"/>
          </rPr>
          <t xml:space="preserve">
17</t>
        </r>
        <r>
          <rPr>
            <sz val="9"/>
            <rFont val="宋体"/>
            <charset val="134"/>
          </rPr>
          <t>个</t>
        </r>
        <r>
          <rPr>
            <sz val="9"/>
            <rFont val="Tahoma"/>
            <charset val="134"/>
          </rPr>
          <t>*140</t>
        </r>
        <r>
          <rPr>
            <sz val="9"/>
            <rFont val="宋体"/>
            <charset val="134"/>
          </rPr>
          <t>万。社区</t>
        </r>
        <r>
          <rPr>
            <sz val="9"/>
            <rFont val="Tahoma"/>
            <charset val="134"/>
          </rPr>
          <t>198.5</t>
        </r>
        <r>
          <rPr>
            <sz val="9"/>
            <rFont val="宋体"/>
            <charset val="134"/>
          </rPr>
          <t>万：</t>
        </r>
        <r>
          <rPr>
            <sz val="9"/>
            <rFont val="Tahoma"/>
            <charset val="134"/>
          </rPr>
          <t>21</t>
        </r>
        <r>
          <rPr>
            <sz val="9"/>
            <rFont val="宋体"/>
            <charset val="134"/>
          </rPr>
          <t>个</t>
        </r>
        <r>
          <rPr>
            <sz val="9"/>
            <rFont val="Tahoma"/>
            <charset val="134"/>
          </rPr>
          <t>*9.5</t>
        </r>
        <r>
          <rPr>
            <sz val="9"/>
            <rFont val="宋体"/>
            <charset val="134"/>
          </rPr>
          <t>万</t>
        </r>
        <r>
          <rPr>
            <sz val="9"/>
            <rFont val="Tahoma"/>
            <charset val="134"/>
          </rPr>
          <t>-1</t>
        </r>
        <r>
          <rPr>
            <sz val="9"/>
            <rFont val="宋体"/>
            <charset val="134"/>
          </rPr>
          <t>万。</t>
        </r>
        <r>
          <rPr>
            <sz val="9"/>
            <rFont val="Tahoma"/>
            <charset val="134"/>
          </rPr>
          <t>2018</t>
        </r>
        <r>
          <rPr>
            <sz val="9"/>
            <rFont val="宋体"/>
            <charset val="134"/>
          </rPr>
          <t>年社区新增</t>
        </r>
        <r>
          <rPr>
            <sz val="9"/>
            <rFont val="Tahoma"/>
            <charset val="134"/>
          </rPr>
          <t>21</t>
        </r>
        <r>
          <rPr>
            <sz val="9"/>
            <rFont val="宋体"/>
            <charset val="134"/>
          </rPr>
          <t xml:space="preserve">万
</t>
        </r>
      </text>
    </comment>
    <comment ref="A37" authorId="0">
      <text>
        <r>
          <rPr>
            <b/>
            <sz val="9"/>
            <rFont val="宋体"/>
            <charset val="134"/>
          </rPr>
          <t>作者:</t>
        </r>
        <r>
          <rPr>
            <sz val="9"/>
            <rFont val="宋体"/>
            <charset val="134"/>
          </rPr>
          <t xml:space="preserve">
转为县级基层保障奖励补助（直达）
</t>
        </r>
      </text>
    </comment>
    <comment ref="X114" authorId="0">
      <text>
        <r>
          <rPr>
            <b/>
            <sz val="9"/>
            <rFont val="宋体"/>
            <charset val="134"/>
          </rPr>
          <t>作者:</t>
        </r>
        <r>
          <rPr>
            <sz val="9"/>
            <rFont val="宋体"/>
            <charset val="134"/>
          </rPr>
          <t xml:space="preserve">
预留</t>
        </r>
        <r>
          <rPr>
            <sz val="9"/>
            <rFont val="Tahoma"/>
            <charset val="134"/>
          </rPr>
          <t>1000</t>
        </r>
        <r>
          <rPr>
            <sz val="9"/>
            <rFont val="宋体"/>
            <charset val="134"/>
          </rPr>
          <t>万，列入预备费</t>
        </r>
      </text>
    </comment>
  </commentList>
</comments>
</file>

<file path=xl/comments2.xml><?xml version="1.0" encoding="utf-8"?>
<comments xmlns="http://schemas.openxmlformats.org/spreadsheetml/2006/main">
  <authors>
    <author>张绍明</author>
  </authors>
  <commentList>
    <comment ref="E32" authorId="0">
      <text>
        <r>
          <rPr>
            <b/>
            <sz val="9"/>
            <rFont val="宋体"/>
            <charset val="134"/>
          </rPr>
          <t>张绍明:</t>
        </r>
        <r>
          <rPr>
            <sz val="9"/>
            <rFont val="宋体"/>
            <charset val="134"/>
          </rPr>
          <t xml:space="preserve">
30.6万元人员经费列入临聘人员经费</t>
        </r>
      </text>
    </comment>
  </commentList>
</comments>
</file>

<file path=xl/comments3.xml><?xml version="1.0" encoding="utf-8"?>
<comments xmlns="http://schemas.openxmlformats.org/spreadsheetml/2006/main">
  <authors>
    <author>张绍明</author>
  </authors>
  <commentList>
    <comment ref="E32" authorId="0">
      <text>
        <r>
          <rPr>
            <b/>
            <sz val="9"/>
            <rFont val="宋体"/>
            <charset val="134"/>
          </rPr>
          <t>张绍明:</t>
        </r>
        <r>
          <rPr>
            <sz val="9"/>
            <rFont val="宋体"/>
            <charset val="134"/>
          </rPr>
          <t xml:space="preserve">
30.6万元人员经费列入临聘人员经费</t>
        </r>
      </text>
    </comment>
  </commentList>
</comments>
</file>

<file path=xl/sharedStrings.xml><?xml version="1.0" encoding="utf-8"?>
<sst xmlns="http://schemas.openxmlformats.org/spreadsheetml/2006/main" count="2417" uniqueCount="1197">
  <si>
    <t>万   载   县</t>
  </si>
  <si>
    <t>2023年县级财政预算安排表</t>
  </si>
  <si>
    <t>（草案）</t>
  </si>
  <si>
    <t>（已经2023年2月26日县第十七届人民代表大会第三次会议审查批准）</t>
  </si>
  <si>
    <t>万 载 县 财 政 局</t>
  </si>
  <si>
    <t>附件1：</t>
  </si>
  <si>
    <t xml:space="preserve">2023年全县一般公共财政预算财力预算表（草案）
</t>
  </si>
  <si>
    <t>单位：万元</t>
  </si>
  <si>
    <t>项   目</t>
  </si>
  <si>
    <t>2023年预算</t>
  </si>
  <si>
    <t>2022年预算数</t>
  </si>
  <si>
    <t>2023年测算增加数</t>
  </si>
  <si>
    <t>备注</t>
  </si>
  <si>
    <t>总计</t>
  </si>
  <si>
    <t>县直</t>
  </si>
  <si>
    <t>乡镇（街道、工业园小计）</t>
  </si>
  <si>
    <t>康乐</t>
  </si>
  <si>
    <t>鹅峰</t>
  </si>
  <si>
    <t>马步</t>
  </si>
  <si>
    <t>高城</t>
  </si>
  <si>
    <t>双桥</t>
  </si>
  <si>
    <t>赤兴</t>
  </si>
  <si>
    <t>仙源</t>
  </si>
  <si>
    <t>岭东</t>
  </si>
  <si>
    <t>白水</t>
  </si>
  <si>
    <t>潭埠</t>
  </si>
  <si>
    <t>株潭</t>
  </si>
  <si>
    <t>黄茅</t>
  </si>
  <si>
    <t>三兴</t>
  </si>
  <si>
    <t>白良</t>
  </si>
  <si>
    <t>茭湖</t>
  </si>
  <si>
    <t>高村</t>
  </si>
  <si>
    <t>罗城</t>
  </si>
  <si>
    <t>工业园</t>
  </si>
  <si>
    <t>合计</t>
  </si>
  <si>
    <t>县本级</t>
  </si>
  <si>
    <t>一、收入总计</t>
  </si>
  <si>
    <t>(一)一般公共预算收入</t>
  </si>
  <si>
    <t>(二)上级补助收入</t>
  </si>
  <si>
    <t xml:space="preserve"> 1.财力性补助收入</t>
  </si>
  <si>
    <t xml:space="preserve">    所得税基数返还收入(固)</t>
  </si>
  <si>
    <t xml:space="preserve">    成品油价格和税费改革税收返还收入</t>
  </si>
  <si>
    <t xml:space="preserve">    增值税税收返还收入</t>
  </si>
  <si>
    <t xml:space="preserve">    消费税税收返还收入</t>
  </si>
  <si>
    <t xml:space="preserve">    增值税“五五分享”税收返还</t>
  </si>
  <si>
    <t xml:space="preserve">    其他税收返还</t>
  </si>
  <si>
    <t xml:space="preserve">    省与市县收入划分改革补助</t>
  </si>
  <si>
    <t xml:space="preserve">    均衡性转移支付收入</t>
  </si>
  <si>
    <t xml:space="preserve">    乡镇转移支付资金（固）</t>
  </si>
  <si>
    <t xml:space="preserve">    村级转移支付资金（固）</t>
  </si>
  <si>
    <t xml:space="preserve">    2011年村级组织运转保障补助经费（固）</t>
  </si>
  <si>
    <t xml:space="preserve">    2012年在职村干部基本报酬省财政补助经费（固）</t>
  </si>
  <si>
    <t xml:space="preserve">    2013年在职村干部基本报酬省财政转移支付资金（固）</t>
  </si>
  <si>
    <t xml:space="preserve">    下达基层组织运转保障补助经费（固）</t>
  </si>
  <si>
    <t xml:space="preserve">    下达村民小组长报酬省财政补助资金（固）</t>
  </si>
  <si>
    <t xml:space="preserve">    下达2015年村级转移支付补助资金（固）</t>
  </si>
  <si>
    <t xml:space="preserve">    下达基层组织运转保障新增补助经费（固）</t>
  </si>
  <si>
    <t xml:space="preserve">    2017年基层组织运转保障新增补助经费(固）</t>
  </si>
  <si>
    <t xml:space="preserve">    下达2018年基层组织运转新增补助经费（固）</t>
  </si>
  <si>
    <t xml:space="preserve">    提前下达2022年县级基本财力保障机制奖补资金(含每个乡镇10万、每个村社区9490元）</t>
  </si>
  <si>
    <t xml:space="preserve">    提前下达2022年县级基本财力保障机制奖补资金(乡镇机关工作人员收入高于县直机关同职级人员20%以上省级补助）</t>
  </si>
  <si>
    <t>提前下达2022年农业转移人口市民化奖励资金</t>
  </si>
  <si>
    <t xml:space="preserve">    江西省财政厅关于提前下达2018年基层公安系统增加警力补助资金的通知</t>
  </si>
  <si>
    <t xml:space="preserve">    江西省财政厅关于省以下工商部门经费基数下划的通知</t>
  </si>
  <si>
    <t xml:space="preserve">    江西省财政厅关于省以下质监部门经费基数下划的通知</t>
  </si>
  <si>
    <t xml:space="preserve">    江西省财政厅关于下达提高村干部基本报酬省财政补助资金的通知</t>
  </si>
  <si>
    <t xml:space="preserve">    关于调减2016年固定数额补助资金的通知</t>
  </si>
  <si>
    <t xml:space="preserve">    企业军转干部解困经费基数</t>
  </si>
  <si>
    <t xml:space="preserve">    关闭整顿小煤矿、退出烟花爆竹行业财力性补助经费</t>
  </si>
  <si>
    <t xml:space="preserve">    固调税停征补助</t>
  </si>
  <si>
    <t xml:space="preserve">    乡镇卫生院人员基本工资差额转为全额保障省级财力性补助经费</t>
  </si>
  <si>
    <t xml:space="preserve">    退耕还林财政减收转移支付</t>
  </si>
  <si>
    <t xml:space="preserve">    省属国有企业办中小学退休教师待遇补差基数</t>
  </si>
  <si>
    <t xml:space="preserve">    林业产权制度改革转移支付资金</t>
  </si>
  <si>
    <t xml:space="preserve">    人均100元生活补贴省财政财力性补助经费</t>
  </si>
  <si>
    <t xml:space="preserve">    城镇社区基层党组织省补助经费</t>
  </si>
  <si>
    <t xml:space="preserve">    农村税改革转移支付（不含民兵训练）</t>
  </si>
  <si>
    <t xml:space="preserve">    取消特产税和降低农业税税率补助</t>
  </si>
  <si>
    <t xml:space="preserve">   江西省财政厅关于拨付国有农场、林场、水利困难企事业单位退休职工生活补助资金的通知</t>
  </si>
  <si>
    <t xml:space="preserve">    固定结算补助</t>
  </si>
  <si>
    <t xml:space="preserve">    调整工资转移支付补助</t>
  </si>
  <si>
    <t xml:space="preserve">    机关事业单位工作人员年终一次性奖金补助</t>
  </si>
  <si>
    <t xml:space="preserve">    基层行政人员津补贴补助</t>
  </si>
  <si>
    <t xml:space="preserve">    农村公共卫生与基层医疗卫生事业单位绩效工资补助</t>
  </si>
  <si>
    <t xml:space="preserve">    义务教育学校绩效工资补助</t>
  </si>
  <si>
    <t xml:space="preserve">    特岗教师经费补助（3.52万/人）</t>
  </si>
  <si>
    <t>乡镇机关工作人员收入高于县直机关同职级人员20%以上省、市、县补助</t>
  </si>
  <si>
    <t xml:space="preserve">    2021年增资补助</t>
  </si>
  <si>
    <t xml:space="preserve">    其他结算补助收入</t>
  </si>
  <si>
    <t>提前下达第三批支持基层落实减税降费和重点民生转移支付资金</t>
  </si>
  <si>
    <t>提前下达2023年省财政安排的县级基本财力保障机制奖补资金</t>
  </si>
  <si>
    <t>提前下达2023年重点生态功能区转移支付资金</t>
  </si>
  <si>
    <t xml:space="preserve">    产粮（油）大县奖励资金</t>
  </si>
  <si>
    <t xml:space="preserve"> 2.提前下达专项</t>
  </si>
  <si>
    <t xml:space="preserve">    社会保障专项补助</t>
  </si>
  <si>
    <t xml:space="preserve">    卫生健康专项补助</t>
  </si>
  <si>
    <t xml:space="preserve">    乡村振兴专项补助</t>
  </si>
  <si>
    <t xml:space="preserve">    农村五保供养补助</t>
  </si>
  <si>
    <t xml:space="preserve">    教育专项补助</t>
  </si>
  <si>
    <t xml:space="preserve">    农林水专项补助</t>
  </si>
  <si>
    <t xml:space="preserve">    革命老区专项转移支付补助</t>
  </si>
  <si>
    <t xml:space="preserve">    住房保障专项</t>
  </si>
  <si>
    <t xml:space="preserve">    其他提前下达的上级专项补助</t>
  </si>
  <si>
    <t>(三)政府债券收入</t>
  </si>
  <si>
    <t>(四)调入资金</t>
  </si>
  <si>
    <t>(五)调入稳定调节基金</t>
  </si>
  <si>
    <t>(六)上年结余收入</t>
  </si>
  <si>
    <t>二、上解上级支出</t>
  </si>
  <si>
    <t xml:space="preserve">    税务经费上解（固）</t>
  </si>
  <si>
    <t xml:space="preserve">    上解国防领域相关支出预算</t>
  </si>
  <si>
    <t xml:space="preserve">    国家重大水利工程建设基金增值税返还资金</t>
  </si>
  <si>
    <t xml:space="preserve">    可再生能源电价附加增值税返还资金扣款</t>
  </si>
  <si>
    <t xml:space="preserve">    筹集2021年流域生态补偿资金</t>
  </si>
  <si>
    <t xml:space="preserve">    五个共享税上交市基数</t>
  </si>
  <si>
    <t xml:space="preserve">    市对县（市、区）财政体制调整上解基数（固定上解）</t>
  </si>
  <si>
    <t xml:space="preserve">    2023年三税增量上解</t>
  </si>
  <si>
    <t xml:space="preserve">    上解通用航空公共服务购买专项资金</t>
  </si>
  <si>
    <t xml:space="preserve">    上解央视旅游广告项目费用</t>
  </si>
  <si>
    <t xml:space="preserve">    上解宜春市航空发展专项资金</t>
  </si>
  <si>
    <t xml:space="preserve">    上解民生强制检定计量器具检定费用</t>
  </si>
  <si>
    <t xml:space="preserve">    上解消防救援支队人员性支出</t>
  </si>
  <si>
    <t xml:space="preserve">    生态环境局经费划转</t>
  </si>
  <si>
    <t xml:space="preserve">    法院检察院经费划转 </t>
  </si>
  <si>
    <t xml:space="preserve">    体制上解</t>
  </si>
  <si>
    <t xml:space="preserve">    专项上解</t>
  </si>
  <si>
    <t xml:space="preserve">    教师人员经费上划</t>
  </si>
  <si>
    <t xml:space="preserve">    特岗教师经费上划</t>
  </si>
  <si>
    <t xml:space="preserve">    卫生差补经费上划</t>
  </si>
  <si>
    <t xml:space="preserve">    卫生差补经费缺口上解</t>
  </si>
  <si>
    <t xml:space="preserve">    优抚费统筹</t>
  </si>
  <si>
    <t xml:space="preserve">    五保户统筹</t>
  </si>
  <si>
    <t xml:space="preserve">    离休医药费统筹</t>
  </si>
  <si>
    <t xml:space="preserve">    中小学危房改造资金统筹</t>
  </si>
  <si>
    <t xml:space="preserve">    税改转移支付教育经费上解</t>
  </si>
  <si>
    <t xml:space="preserve">    城建税上解</t>
  </si>
  <si>
    <t xml:space="preserve">    教育附加上解</t>
  </si>
  <si>
    <t xml:space="preserve">    环保税上解</t>
  </si>
  <si>
    <t xml:space="preserve">    人员调配上解</t>
  </si>
  <si>
    <t xml:space="preserve">    税务征收及奖励经费上解</t>
  </si>
  <si>
    <t xml:space="preserve">    “四个共享税”40%上解</t>
  </si>
  <si>
    <t xml:space="preserve">    债务还本付息</t>
  </si>
  <si>
    <t xml:space="preserve">    行政村气象信息员经费上划</t>
  </si>
  <si>
    <t xml:space="preserve">    敬老院工作人员工资及工作经费上划</t>
  </si>
  <si>
    <t xml:space="preserve">    基层动物防检员工资</t>
  </si>
  <si>
    <t xml:space="preserve">    村级防疫员工资上解</t>
  </si>
  <si>
    <t xml:space="preserve">    重点工业乡镇消防经费上解</t>
  </si>
  <si>
    <t xml:space="preserve">    安监经费上划</t>
  </si>
  <si>
    <t xml:space="preserve">    机场专项经费上解</t>
  </si>
  <si>
    <t xml:space="preserve">    高龄老人补助上划</t>
  </si>
  <si>
    <t xml:space="preserve">    机关事业退休人员社保发放资金缺口上解</t>
  </si>
  <si>
    <t xml:space="preserve">    离任“两老”生活补助提标上解</t>
  </si>
  <si>
    <t xml:space="preserve">    基层司法所人员车贴上解</t>
  </si>
  <si>
    <t xml:space="preserve">    纪委人员经费及工作经费</t>
  </si>
  <si>
    <t>三、当年预算可安排的支出</t>
  </si>
  <si>
    <t xml:space="preserve">    其中：可用财力</t>
  </si>
  <si>
    <t>四、公共财政预算支出安排</t>
  </si>
  <si>
    <t>(一)当年可用财力安排的支出</t>
  </si>
  <si>
    <t xml:space="preserve"> 1、刚性支出</t>
  </si>
  <si>
    <t xml:space="preserve">    按口径预算</t>
  </si>
  <si>
    <t xml:space="preserve"> 2、项目支出</t>
  </si>
  <si>
    <t>（二）上年结余支出</t>
  </si>
  <si>
    <t>(三)上级专项支出</t>
  </si>
  <si>
    <t>(四)债券专项支出</t>
  </si>
  <si>
    <t>附件2：</t>
  </si>
  <si>
    <t>2023年县级一般公共预算支出安排情况表（草案）</t>
  </si>
  <si>
    <r>
      <rPr>
        <b/>
        <sz val="12"/>
        <rFont val="宋体"/>
        <charset val="134"/>
      </rPr>
      <t>收</t>
    </r>
    <r>
      <rPr>
        <b/>
        <sz val="12"/>
        <rFont val="Times New Roman"/>
        <charset val="134"/>
      </rPr>
      <t xml:space="preserve">                          </t>
    </r>
    <r>
      <rPr>
        <b/>
        <sz val="12"/>
        <rFont val="宋体"/>
        <charset val="134"/>
      </rPr>
      <t>入</t>
    </r>
  </si>
  <si>
    <r>
      <rPr>
        <b/>
        <sz val="12"/>
        <rFont val="宋体"/>
        <charset val="134"/>
      </rPr>
      <t>支</t>
    </r>
    <r>
      <rPr>
        <b/>
        <sz val="12"/>
        <rFont val="Times New Roman"/>
        <charset val="134"/>
      </rPr>
      <t xml:space="preserve">                          </t>
    </r>
    <r>
      <rPr>
        <b/>
        <sz val="12"/>
        <rFont val="宋体"/>
        <charset val="134"/>
      </rPr>
      <t>出</t>
    </r>
  </si>
  <si>
    <r>
      <rPr>
        <b/>
        <sz val="12"/>
        <rFont val="宋体"/>
        <charset val="134"/>
      </rPr>
      <t>项</t>
    </r>
    <r>
      <rPr>
        <b/>
        <sz val="12"/>
        <rFont val="Times New Roman"/>
        <charset val="134"/>
      </rPr>
      <t xml:space="preserve">          </t>
    </r>
    <r>
      <rPr>
        <b/>
        <sz val="12"/>
        <rFont val="宋体"/>
        <charset val="134"/>
      </rPr>
      <t>目</t>
    </r>
  </si>
  <si>
    <t>预算数</t>
  </si>
  <si>
    <t>人员公用支出</t>
  </si>
  <si>
    <t>项目支出</t>
  </si>
  <si>
    <t>专项转移支付</t>
  </si>
  <si>
    <t>债券</t>
  </si>
  <si>
    <t>上年结转（平台结转26640万元，实际8312万元，差额18328万元从调入存量16328万元和本年预算安排2000万元解决）</t>
  </si>
  <si>
    <t>乡镇、工业园</t>
  </si>
  <si>
    <t>全县</t>
  </si>
  <si>
    <t>一、税收收入</t>
  </si>
  <si>
    <t>一、一般公共服务支出</t>
  </si>
  <si>
    <t>二、非税收入</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</si>
  <si>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</si>
  <si>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</si>
  <si>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</si>
  <si>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</si>
  <si>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</si>
  <si>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</si>
  <si>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</si>
  <si>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</si>
  <si>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</si>
  <si>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</si>
  <si>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</si>
  <si>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</si>
  <si>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</si>
  <si>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</si>
  <si>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</si>
  <si>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</si>
  <si>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</si>
  <si>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</si>
  <si>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</si>
  <si>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</si>
  <si>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</si>
  <si>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</si>
  <si>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</si>
  <si>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</si>
  <si>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收入合计</t>
  </si>
  <si>
    <t>支出合计</t>
  </si>
  <si>
    <t>转移性收入</t>
  </si>
  <si>
    <t>转移性支出</t>
  </si>
  <si>
    <t xml:space="preserve">  上级补助收入</t>
  </si>
  <si>
    <t xml:space="preserve">  补助下级支出</t>
  </si>
  <si>
    <t xml:space="preserve">  债务转贷收入</t>
  </si>
  <si>
    <t xml:space="preserve">  债务还本支出</t>
  </si>
  <si>
    <t xml:space="preserve">  下级上解收入</t>
  </si>
  <si>
    <t xml:space="preserve">  上解上级支出</t>
  </si>
  <si>
    <t xml:space="preserve">  调入资金</t>
  </si>
  <si>
    <t xml:space="preserve">  调出资金</t>
  </si>
  <si>
    <t xml:space="preserve">  上年结转</t>
  </si>
  <si>
    <t xml:space="preserve">  结转下年</t>
  </si>
  <si>
    <t>动用预算稳定调节基金</t>
  </si>
  <si>
    <t>收入总计</t>
  </si>
  <si>
    <t>支出总计</t>
  </si>
  <si>
    <t>附表3：</t>
  </si>
  <si>
    <t>2023年一般公共预算项目支出表（草案）</t>
  </si>
  <si>
    <t>序号</t>
  </si>
  <si>
    <t>单位名称</t>
  </si>
  <si>
    <t>支出科目</t>
  </si>
  <si>
    <t>经费项目</t>
  </si>
  <si>
    <t>安排金额</t>
  </si>
  <si>
    <t>项目内容</t>
  </si>
  <si>
    <t>部门经费小计</t>
  </si>
  <si>
    <t>县委办</t>
  </si>
  <si>
    <t>2023年度工作经费</t>
  </si>
  <si>
    <t>会议费12万元、业务费10万元、民声通道经费10万元、驻沪办工作经费5万元、保密局工作经费5万元、政研室5万元、督查室8万元、机要局5万元、机要业务经费和密码装备经费22.5万元、密码通讯装备费3.5万元、密码主渠道运行维护费4.5万元、机要密码业务经费14.5万元、对台办办公经费5万元、增加密码装备经费9万元、深化改革办经费10万元、国安安全经费10万元</t>
  </si>
  <si>
    <t>部门</t>
  </si>
  <si>
    <t>万载县人民政府办公室</t>
  </si>
  <si>
    <t>工作经费</t>
  </si>
  <si>
    <t>会议费、业务费、外事工作经费、无线电管理工作经费、政务信息网设备更新及维修经费、信息中心工作经费、政府政务信息中心网络运行经费、政府法律顾问经费、重大项目督查经费、“政务网乡乡通”工程通讯费及维护费、全县政务外网运行经费、营商服务中心协调经费、防范和处置非法集资工作经费及其他工作经费</t>
  </si>
  <si>
    <t>互联网出口宽带服务费</t>
  </si>
  <si>
    <t>新增年度互联网出口宽带服务费</t>
  </si>
  <si>
    <t>万载县人民代表大会常务委员会办公室</t>
  </si>
  <si>
    <t>人大视察经费、立法调研经费、执法检查经费、人大代表走访经费、人大代表活动费、信访接待费、常委会会议经费、人大代表全体会议经费、人大工委经费、规范性文件备案审查经费、培训经费、宣传经费、预算联网监督中心经费、乡镇（街道）人大工作经费。</t>
  </si>
  <si>
    <t>人大代表联络工作站经费</t>
  </si>
  <si>
    <t>政协办</t>
  </si>
  <si>
    <t>政协委员活动经费、政协委员视察调研经费、专委会工作经费、常委会会议费、政协委员全体会议、门户网站维护经费(含技防入户)、委员培训经费、提案、社情民意、文史、理论研究经费、设备维修费、 老干部及老委员联谊会活动经费、政协委员联络服务中心工作经费、政协代表风采、委员工作室建设经费</t>
  </si>
  <si>
    <t>县委政法委</t>
  </si>
  <si>
    <t>政法委工作经费</t>
  </si>
  <si>
    <t>含综治人头经费、平安建设经费、见义勇为、国安等费费</t>
  </si>
  <si>
    <t>网格员手机终端费用</t>
  </si>
  <si>
    <t>全县各村信息采集用</t>
  </si>
  <si>
    <t>中国共产党万载县纪律检查委员会</t>
  </si>
  <si>
    <t>办案经费、纪委工作经费、巡察经费、乡镇（街道）纪委日常运行经费</t>
  </si>
  <si>
    <t>124001中共万载县委宣传部</t>
  </si>
  <si>
    <t>县委理论中心学习费用10万元、社联工作经费1万元、社会宣传活动工作经费20.5万元、新闻报道奖励基金3万元、万载通讯经费3万元、网信办工作经费和对外宣传经费20万元、文化大县建设记者接待经费25万元、意识形态工作专项经费10万元、创建文明单位工作经费11万元、“我是万载人，我爱万载人”主题活动经费1.5万元、万载发布专项经费5万元、春节联欢晚会经费15万元、年终总结宣传片拍摄制作经费6万元、江西日报宣传费20万元、宜春电视台合作经费20万元、江西广播电视台合作经费58万元、江西都市报合作经费12万元、腾讯战略合作经费10万元、文联办公经费3万元、中国经济导报宣传费3万元、宜春日报宣传费17万元、人民周刊宣传费10万元、赣商报宣传费4万元、经济日报宣传费10万元</t>
  </si>
  <si>
    <t>中共万载县委组织部</t>
  </si>
  <si>
    <t>部门专项经费</t>
  </si>
  <si>
    <r>
      <rPr>
        <sz val="12"/>
        <color theme="1"/>
        <rFont val="宋体"/>
        <charset val="134"/>
        <scheme val="minor"/>
      </rPr>
      <t xml:space="preserve">
</t>
    </r>
    <r>
      <rPr>
        <sz val="12"/>
        <color theme="1"/>
        <rFont val="宋体"/>
        <charset val="134"/>
        <scheme val="minor"/>
      </rPr>
      <t xml:space="preserve">1.组织部工作经费160万
2.农村基层组织建设经费7万
3.基层党建三化建设2.5万元
4.不忘初心主题教育活动经费10万
5.非公有制经济组织和社会组织工作委员会工作经费10万，党务津贴4.7万
6.服务型党组织示范点建设等经费130万，7.一村一名大学生工作经费7.48万（200元×374人)
8.大学生村官生活补助县级配套1.9万（19人×1000元/人），9.县委人才办工作经费100万元
</t>
    </r>
    <r>
      <rPr>
        <sz val="12"/>
        <color theme="1"/>
        <rFont val="宋体"/>
        <charset val="134"/>
        <scheme val="minor"/>
      </rPr>
      <t xml:space="preserve">
</t>
    </r>
  </si>
  <si>
    <t>128001中共万载县委老干部局</t>
  </si>
  <si>
    <t>老干局工作经费2万元、离休老干部特困解困经费5万元</t>
  </si>
  <si>
    <t>128002万载县老干部活动中心</t>
  </si>
  <si>
    <t>关心下一代工作委员会工作经费23万元、老干部活动中心建设经费5万元、老干活动中心“九九重阳节”离休老干部活动费1.5万；老干活动中心老干部学习小组工作经费9万；老科协工作经费10万；老年诗书画协会工作经费10万；老年体协工作经费10万</t>
  </si>
  <si>
    <t>老干活动中心老年综合大楼物业运行费</t>
  </si>
  <si>
    <t>大楼物业管理、电费、水费、临时人员工资支出、食堂住宿部支出、大楼维修、购置活动器材、副县以上原四套班子领导中餐补助及接待外地领导来客招待，保障老干部活动场所的正常运营.</t>
  </si>
  <si>
    <t>万载县老年大学</t>
  </si>
  <si>
    <t>老年大学公用经费</t>
  </si>
  <si>
    <t>用于老字号单位运行</t>
  </si>
  <si>
    <t>万载县行政审批局</t>
  </si>
  <si>
    <t>政务公开审批</t>
  </si>
  <si>
    <t>万载县应急管理局</t>
  </si>
  <si>
    <t>安全生产专项经费</t>
  </si>
  <si>
    <t>1.安全生产监管经费100万元
2.打击非法生产经费15万元
3.安全联合执法经费10万元
4.安委会工作经费1万元</t>
  </si>
  <si>
    <t>乡镇安监办、县打非办
工作经费</t>
  </si>
  <si>
    <r>
      <rPr>
        <sz val="12"/>
        <color theme="1"/>
        <rFont val="宋体"/>
        <charset val="134"/>
        <scheme val="minor"/>
      </rPr>
      <t>乡镇：119人×3.5万元/人=416.5万元</t>
    </r>
    <r>
      <rPr>
        <sz val="12"/>
        <color theme="1"/>
        <rFont val="宋体"/>
        <charset val="134"/>
        <scheme val="minor"/>
      </rPr>
      <t xml:space="preserve">
</t>
    </r>
  </si>
  <si>
    <t>公安局</t>
  </si>
  <si>
    <t>在押人员伙食补助、重大疾病</t>
  </si>
  <si>
    <t>在押人员伙食补助</t>
  </si>
  <si>
    <t>万载县司法局</t>
  </si>
  <si>
    <t>认罪认罚工作经费</t>
  </si>
  <si>
    <t>工商联</t>
  </si>
  <si>
    <t>万载县统计局</t>
  </si>
  <si>
    <t>统计年鉴费、人口抽样和新入库企业调查9万元、“企业一套表”维护经费10万元</t>
  </si>
  <si>
    <t>年鉴印刷费3万元、人口抽样调查培训费、“两员”补助费3万元、文化产业调查培训费、差旅费等3万元。</t>
  </si>
  <si>
    <t>万载县委编办</t>
  </si>
  <si>
    <t>事业单位登记管理及实名制工作经费10万元、统一社会信用代码赋码工作经费10万元</t>
  </si>
  <si>
    <t>万载县审计局</t>
  </si>
  <si>
    <t>金审工程建设</t>
  </si>
  <si>
    <t>维护并及时更新审计业务人员硬件设备15万元。</t>
  </si>
  <si>
    <t>万载县机关事
务管理中心</t>
  </si>
  <si>
    <t>党政大楼日常运行经费和小额工作经费</t>
  </si>
  <si>
    <r>
      <rPr>
        <u/>
        <sz val="12"/>
        <color theme="1"/>
        <rFont val="宋体"/>
        <charset val="134"/>
        <scheme val="minor"/>
      </rPr>
      <t>1、党政大楼水电费47.7万元+17.78万元后追加，</t>
    </r>
    <r>
      <rPr>
        <sz val="12"/>
        <color theme="1"/>
        <rFont val="宋体"/>
        <charset val="134"/>
        <scheme val="minor"/>
      </rPr>
      <t xml:space="preserve">2、人大会议中心设备维修费6.3万元，3、党政大院零星维修费0.9万元，4、公共机构节能工资经费3.6万元，5、老年体协和台联活动经费1.44万元。6、国调队工作经费3.6万元
</t>
    </r>
  </si>
  <si>
    <t>接待点日常运行经费</t>
  </si>
  <si>
    <r>
      <rPr>
        <u/>
        <sz val="12"/>
        <color theme="1"/>
        <rFont val="宋体"/>
        <charset val="134"/>
        <scheme val="minor"/>
      </rPr>
      <t>1、水电运行经费44.4万元，2、保洁经费：11.76万元</t>
    </r>
    <r>
      <rPr>
        <sz val="12"/>
        <color theme="1"/>
        <rFont val="宋体"/>
        <charset val="134"/>
        <scheme val="minor"/>
      </rPr>
      <t>+5.04万元追加（14000*12个月），3</t>
    </r>
    <r>
      <rPr>
        <u/>
        <sz val="12"/>
        <color theme="1"/>
        <rFont val="宋体"/>
        <charset val="134"/>
        <scheme val="minor"/>
      </rPr>
      <t>日常接待经费84万元</t>
    </r>
  </si>
  <si>
    <t>万载县机关事务管理中心</t>
  </si>
  <si>
    <t>公车应急平台车辆经费</t>
  </si>
  <si>
    <t>46辆*3.9万元+2辆*5.5万元</t>
  </si>
  <si>
    <t>财政局</t>
  </si>
  <si>
    <t>办公场所及设备维修、惠农一卡通专用网络租赁运行经费、乡财县代管网络租赁经费、国资工作经费</t>
  </si>
  <si>
    <t>投资评审工作经费</t>
  </si>
  <si>
    <t>投资评审专家费等工作经费</t>
  </si>
  <si>
    <t>系统维护费</t>
  </si>
  <si>
    <t>预算一体化系统维护费、服务费、票据电子化系统服务费、非税收入票据购置成本及系统维护</t>
  </si>
  <si>
    <t>专项经费</t>
  </si>
  <si>
    <t>工资统发经费、农村综合改革经费、村级公益事业建设“一事一议”工作经费县级配套经费、政府采购工作经费、政府基金征收经费</t>
  </si>
  <si>
    <t>统战部</t>
  </si>
  <si>
    <t>党外人士走访及招待费3万元、党派工作经费3万元、宗教工作经费3万元、社会主义学院工作经费2万元、非公经济工作经费2万元、少数民族工作经费2万元、党外知识分子联谊会经费2万元、新的社会阶层联谊会工作经费2万元、侨务工作经费2万元、党建工作经费2万元</t>
  </si>
  <si>
    <t>部门（待分配）</t>
  </si>
  <si>
    <t>中国共产主义青年团万载县委员会</t>
  </si>
  <si>
    <t>协助综治办推动党政将重点青少年群体工作纳入本级党政工作规划或总体方案。协助综治办推动党政出台针对解决重点青少年问题的文件或政策。（法治宣传工作2万元、预防青少年犯罪培训2万元、维护和保障青少年合法权益工作1万元）</t>
  </si>
  <si>
    <t>万载县妇女
联合会</t>
  </si>
  <si>
    <t>工作经费1.2万、信访业务及干
部学习培训经费1万、妇女儿童
工作委员会经费2万、留守儿
童工作经费3万</t>
  </si>
  <si>
    <t>万载县市场监督管理局</t>
  </si>
  <si>
    <t>市场监管经费</t>
  </si>
  <si>
    <t>食品抽检经费、食品快检经费、市场监管专项经费</t>
  </si>
  <si>
    <t>民革万载县总支</t>
  </si>
  <si>
    <t>办公经费0.73万元、会议费2万元、三公经费0.27万元、其他1万元</t>
  </si>
  <si>
    <t>万载县党史地方自工作办公室</t>
  </si>
  <si>
    <t xml:space="preserve"> 《万载年鉴》2022</t>
  </si>
  <si>
    <t>书号费，资料收集费，审稿费，印刷费</t>
  </si>
  <si>
    <t>业务常规经费10万元、档案抢救配套费10万元、档案馆运转费25万元、弥补取消收费工作经费5万元</t>
  </si>
  <si>
    <t>信访局</t>
  </si>
  <si>
    <t>驻京联络科年度工作经费</t>
  </si>
  <si>
    <t>驻京办年度工作经费。</t>
  </si>
  <si>
    <t>万载县归国华侨联合会</t>
  </si>
  <si>
    <t>海外联谊活动经费</t>
  </si>
  <si>
    <t>联络及业务经费2.5万元，海外联谊工作经费5万元</t>
  </si>
  <si>
    <t>县工信局</t>
  </si>
  <si>
    <t>困难企业离休人员和退休前工资财政统发的，财政负担社保（应剔除社保发放的退休人员78元离休人员178元）以外的津补贴以及困难企业离休人员公用经费、走访慰问费。其他运转支出10.2636万元、自收自支人员定补5万元、民营企业经济统计经费0.5万元、项目前期经费2万元、企联企协工作经费5万元</t>
  </si>
  <si>
    <t>万载县商务局</t>
  </si>
  <si>
    <t>招商引资工作经费</t>
  </si>
  <si>
    <t>招商引资工作经费108万元、自收自支退休补贴2万元、困难企业退休津补贴0.5928万元</t>
  </si>
  <si>
    <t>万载县供销合作社联合社</t>
  </si>
  <si>
    <t>工作经费5万元、改制企业科级
退休干部津补贴1.026万元</t>
  </si>
  <si>
    <t>万载县烟花爆竹产业服务中心</t>
  </si>
  <si>
    <t>前期工作经费</t>
  </si>
  <si>
    <t>万载人力资源和社会保障局</t>
  </si>
  <si>
    <t>劳动保障监察、仲裁院办案补助</t>
  </si>
  <si>
    <t>劳动保障监察、劳动人事争议仲裁、综治及行政调解、三支一扶、职称评定，劳动保障监察肩负了保障农民工利益以及各种劳动人事争议仲裁、综治调解等。</t>
  </si>
  <si>
    <t>万载县卫生健康委员会</t>
  </si>
  <si>
    <t>农村卫生工作和健康教育经费</t>
  </si>
  <si>
    <t>万载县皮肤病防治所</t>
  </si>
  <si>
    <t>麻风病防治经费</t>
  </si>
  <si>
    <t>万载县民政局</t>
  </si>
  <si>
    <t>县未成年人保护相关经费</t>
  </si>
  <si>
    <t>县未成年人保护办公室相关经费，需县级资金为：5万元</t>
  </si>
  <si>
    <t>敬老院工作人员工资</t>
  </si>
  <si>
    <t>99人  130450*12=1565400元</t>
  </si>
  <si>
    <t>敬老院工作人员补贴</t>
  </si>
  <si>
    <t>（200元*105人）*12月=252000元</t>
  </si>
  <si>
    <t>敬老院工作经费</t>
  </si>
  <si>
    <t>830*300=249000元</t>
  </si>
  <si>
    <t>救助站1万、基层办0.5万、地名办0.2万，处理无主人员经费1万、养老事业3万元、社区低保工作经费3.6万元、流乞救助人员管理费3.5万元、麻风病生活救济金3万元、县界勘界联检经费2.5万元、县界勘界联检经费15万元、居民家庭经济状况核对中心工作经费8万元、核对管理系统专线租赁费8.74万元</t>
  </si>
  <si>
    <t>万载县残联</t>
  </si>
  <si>
    <t xml:space="preserve">办公设备、簿册记录等3.4万（17乡*2000元）乡镇工作经费3.4万（17乡*2000元)乡镇专委考核3.4万(17乡*2000元）专门协会经费5万（5个*10000元）(1.5)助残志愿者协会1万(1个*10000)(0.6)乡镇专委工作补贴14.28万（17人*8400元)，基层组织建设24.12万元、残疾人小组联络员岗位补贴15.12万元、办公经费28.5万元、残疾人基本状况调查18万元、辅助性就业机构3.96万元、教育就业培训10万元、康复工作1.98万元、基层康复站工作经费1.8万元
</t>
  </si>
  <si>
    <t>万载县医疗保障局</t>
  </si>
  <si>
    <t>居民医保工作经费</t>
  </si>
  <si>
    <t>万载县卫生健康执法局</t>
  </si>
  <si>
    <t>卫生监督执法工作经费</t>
  </si>
  <si>
    <t>此项目工作经费参照往年标准申报</t>
  </si>
  <si>
    <t>万载县退役军人事务局</t>
  </si>
  <si>
    <t>其它优抚支出</t>
  </si>
  <si>
    <t>其他对个人和家庭补助200000，劳务费70000，公务接待费59500，其它商品服务支出178880，设备购置150000，办公费100000，差旅费100000</t>
  </si>
  <si>
    <t>万载县光荣院</t>
  </si>
  <si>
    <t>光荣院老基数</t>
  </si>
  <si>
    <t>光荣院服务员：2000元/月*12*2=48000元
厨师：3000元/月*12*1=36000元，
水电费等10766元</t>
  </si>
  <si>
    <t>万载县红十字会</t>
  </si>
  <si>
    <t>红十字会工作经费</t>
  </si>
  <si>
    <t>红十字会应急救护持证培训，救助工作经费和救灾物资储备运输费用仓库管理费</t>
  </si>
  <si>
    <t>万载县农业农村局</t>
  </si>
  <si>
    <t>畜牧业防治工作经费4.5万元、减轻农民负担工作经费9万元、农机购置补贴监管工作经费9万元、农业综合开发工作经费18万元、监测点维护工作经费2.25万元、农民培训管理县级配套工作经费2.14万元</t>
  </si>
  <si>
    <t>基层防检员及村防人员工资</t>
  </si>
  <si>
    <t>用于基层防检站49人*6.24万元=305.76万元全年工资包干，村级防检人员181人*2300元=41.63万元工资安排。</t>
  </si>
  <si>
    <t>万载县农业农村局（万载县水稻原种场）</t>
  </si>
  <si>
    <t>单位运行经费</t>
  </si>
  <si>
    <t>单位运行经费24.9105万元、留守干部增加薪级工资及津贴部份7.8万元</t>
  </si>
  <si>
    <t>水利局</t>
  </si>
  <si>
    <t>山洪灾害预警系统及预警设施运行维护费</t>
  </si>
  <si>
    <t>34.2439万元防汛监测预警设施设备运行维护费，8.88万元山洪灾害预警系统工程运行维护费</t>
  </si>
  <si>
    <t>万载县农业农村局（万载县渔种场）</t>
  </si>
  <si>
    <t>国有农场企业改革</t>
  </si>
  <si>
    <t>国有农场企业改革资金15.42万元、国有农场留守干部新增津补贴4.8万元</t>
  </si>
  <si>
    <t>万载县住房和城乡建设局</t>
  </si>
  <si>
    <t>人防工程维管及专业队集训项目经费</t>
  </si>
  <si>
    <t>康乐街办、社区人防工程维护管理、维修保养专项经费6万元；人防专业队集训、演练经费4万元。</t>
  </si>
  <si>
    <t>万载县交通运输局</t>
  </si>
  <si>
    <t>成品油价格改革补贴其他支出</t>
  </si>
  <si>
    <t>交通物流大楼运营维护费</t>
  </si>
  <si>
    <t>改制困难企业人员补助</t>
  </si>
  <si>
    <t>改制企业离退休人员补助</t>
  </si>
  <si>
    <t>万载县发展和改革委员会</t>
  </si>
  <si>
    <t>发改委工作经费</t>
  </si>
  <si>
    <t>发改委工作经费10万元、粮食产业化工作经费8万元、价格认定和收费审验工作经费23万元、困难企业离休人员及事业单位退休人员津贴3.32万元（困难企业离休人员王新民津贴1912元/月，12个月共计22944元；原企业副科级人员王长生津贴855元/月，12个月共计10260元）</t>
  </si>
  <si>
    <t>江西省文学艺术界联合会</t>
  </si>
  <si>
    <t>协会运行经费</t>
  </si>
  <si>
    <t>协会运行经费2.5万元、万载文艺季刊2万元</t>
  </si>
  <si>
    <t>万载县教育体育局</t>
  </si>
  <si>
    <t>校园周边环境整治</t>
  </si>
  <si>
    <t>每年3万元</t>
  </si>
  <si>
    <t>文广新旅局</t>
  </si>
  <si>
    <t>农村二项活动工作经费2.5万元</t>
  </si>
  <si>
    <t>中共万载县委党校</t>
  </si>
  <si>
    <t>教育培训工作经费</t>
  </si>
  <si>
    <t>教学业务、科研咨询、学科建设、教师进修调研等经费，村书记培训经费培训工作经费，教育培训经费</t>
  </si>
  <si>
    <t>万载县融媒体中心</t>
  </si>
  <si>
    <t>赣云平台运营维护费</t>
  </si>
  <si>
    <t>万载县文化馆</t>
  </si>
  <si>
    <t>设备维修</t>
  </si>
  <si>
    <t>万载县科学技术局</t>
  </si>
  <si>
    <t>万载县图书馆</t>
  </si>
  <si>
    <t>科技工作经费</t>
  </si>
  <si>
    <t>保障图书馆正常运转，含水电费、电子阅览室经费、农村信息共享工程经费等。</t>
  </si>
  <si>
    <t>万载县社会保险事业服务中心</t>
  </si>
  <si>
    <t>城乡居民基本养老保险业务经费</t>
  </si>
  <si>
    <t>万载县科学技术协会</t>
  </si>
  <si>
    <t>科普经费</t>
  </si>
  <si>
    <t>科普活动资料费5000元+科普志愿者劳务费150元*16次+科普学术交流费20000元+科普示范基地建设费20000元+科普人才奖励费5600元</t>
  </si>
  <si>
    <t>非预算单位经费小计</t>
  </si>
  <si>
    <t>万载县气象局</t>
  </si>
  <si>
    <t>防雷工作经费和设备维修经费30万元、气象经费7.13万元</t>
  </si>
  <si>
    <t>非预算单位</t>
  </si>
  <si>
    <t>县公安局</t>
  </si>
  <si>
    <t>武警中队</t>
  </si>
  <si>
    <t>县消防大队</t>
  </si>
  <si>
    <t>人员经费</t>
  </si>
  <si>
    <t>基本工资549.67万元、高危补助93.98万元、绩效奖励127.81万元、五险一金151.06万元、降温烤火及伙食费等其他福利经费143.76万元、被装费65.15万元、公用经费258.3万元（89*1.1万+4*0.5万+36*4.4万）、车辆运行费74万（6万*9辆+4万*5辆）、营房维修10万、装备款100万元、乡镇专职专项经费16万元、国家队医疗保险9.72万元。</t>
  </si>
  <si>
    <t>人武部</t>
  </si>
  <si>
    <t>人武部经费</t>
  </si>
  <si>
    <t>人员经费149.21万元、项目经费151.6万元</t>
  </si>
  <si>
    <t>气象局</t>
  </si>
  <si>
    <t>人员经费（县级编制3人）</t>
  </si>
  <si>
    <t xml:space="preserve">纳入预算编制在职人员事业编3人：
1、基本工资：6915*12=82980；津贴：5225*12=62700；第十三月工资：6915；基础绩效奖：4875*12=58500；
2、失业保险：82980*0.5%=414.9；大病保险：158*3=474；工伤保险：（82980+62700+6915）*0.16%=244.15；
医疗保险：（82980+62700+6915）*6.8%=10376.46；机关事业单位养老保险：（82980+62700+6915+58500）*16%=33775.2；住房公积金：（82980+62700+6915+58500+12200*3）*12%=29723.4；
3、公用经费：5000*3=15000；高温费：800*3=2400；取暖费：240*3=720；
</t>
  </si>
  <si>
    <t>民生配套小计</t>
  </si>
  <si>
    <t>司法救助</t>
  </si>
  <si>
    <t>县级年度预算100，上级拨付60</t>
  </si>
  <si>
    <t>民生配套（待分配）</t>
  </si>
  <si>
    <t>村（社区）经费</t>
  </si>
  <si>
    <r>
      <rPr>
        <sz val="12"/>
        <rFont val="宋体"/>
        <charset val="134"/>
        <scheme val="minor"/>
      </rPr>
      <t>1.农村党小组活动经费45.85万（500元×917个）；2.村民小组长专项补助经费35.83万（269.36万，800元/人×3367人，上级补助166.21万，乡镇负担67.32万）；3.村级党员活动经费106.056万（新增11389人×40元/人=45.556万元）;4.行政村综治工作经费18.1万（181个村×1000元）;5.村（社区）干部基本报酬中书记、主任正职待遇县级配套333.299万元（255人×2579元/月×12月=789.174万元，副职：643人×2141元/月×12月=1651.9956万元，其中：2022年正职提职191元/月、副职159元/月，县级20%部分75.432万元）</t>
    </r>
    <r>
      <rPr>
        <sz val="12"/>
        <color rgb="FFFF0000"/>
        <rFont val="宋体"/>
        <charset val="134"/>
        <scheme val="minor"/>
      </rPr>
      <t xml:space="preserve">
</t>
    </r>
    <r>
      <rPr>
        <sz val="12"/>
        <rFont val="宋体"/>
        <charset val="134"/>
        <scheme val="minor"/>
      </rPr>
      <t>6.村干部养老保险288.55万（2727.36元/年*（973+85））;7.农村离任“两老”生活补助县级配套76.48万（5520元/年*7人=3.864万元，5280元/年*3=1.584万元，5040元/年*270=136.08万元，总共141.528万元）</t>
    </r>
    <r>
      <rPr>
        <sz val="12"/>
        <color rgb="FFFF0000"/>
        <rFont val="宋体"/>
        <charset val="134"/>
        <scheme val="minor"/>
      </rPr>
      <t xml:space="preserve">
</t>
    </r>
    <r>
      <rPr>
        <sz val="12"/>
        <rFont val="宋体"/>
        <charset val="134"/>
        <scheme val="minor"/>
      </rPr>
      <t>8.落实驻村工作队待遇68.004万（15人×650元/月×12=11.7万元；68人×690元/月×12=56.304万元）,9.第一书记工作经费80万元（1万/人*80个）,10.村级活动场所维修改造36万(9*4万)</t>
    </r>
    <r>
      <rPr>
        <sz val="12"/>
        <color rgb="FFFF0000"/>
        <rFont val="宋体"/>
        <charset val="134"/>
        <scheme val="minor"/>
      </rPr>
      <t xml:space="preserve">
</t>
    </r>
  </si>
  <si>
    <r>
      <rPr>
        <sz val="12"/>
        <color rgb="FFFF0000"/>
        <rFont val="宋体"/>
        <charset val="134"/>
        <scheme val="minor"/>
      </rPr>
      <t xml:space="preserve">
</t>
    </r>
    <r>
      <rPr>
        <sz val="12"/>
        <rFont val="宋体"/>
        <charset val="134"/>
        <scheme val="minor"/>
      </rPr>
      <t>11.康乐社区经费225.458万（75个干部工资70%部分55.44万、社保缴费17.21万、6个社区办公经费15万含综治经费1000元/个，街道配套15万，（1)新增3个社区运转经费：24万元(原6个社区平均基数）×3×30%=21.6万元。社区工作经费：9个×5万元=45万元。社区服务群众专项经费：9个×5万元=45万元（2）26人×1200元×12月×70%=26.208万元）。江工社区8人工资及办公经费17.1万，乡镇社区经费县配套20.3万(总共13.5万/个，县级配套1.45万/个，含综治经费1000元/个，乡镇3.55万/个)
12.党内激励关怀61.7088万元（①2022年实际需94.38万元，其中市级配套18.996万元，县级配套75.384万元（含县级留存党费负担20%即15.0768万元；②补2022年实际和预算差额60.3072-58.9056=1.4016万元）</t>
    </r>
  </si>
  <si>
    <t>基本公共卫生服务县级配套</t>
  </si>
  <si>
    <t>486400人*4.56元/人</t>
  </si>
  <si>
    <t>民生配套</t>
  </si>
  <si>
    <t>脱贫人口及监测对象家庭医生签约履约服务项目</t>
  </si>
  <si>
    <t>29216人*50元/人</t>
  </si>
  <si>
    <t>基层医疗机构、村卫生室实施药品零差价补助县级配套</t>
  </si>
  <si>
    <t>2022年上级下达770.4万，上级与县级比例8：2</t>
  </si>
  <si>
    <t>乡村医生养老保险生活补贴县级配套</t>
  </si>
  <si>
    <t>我县2022年不愿离岗92人*80元/月*12个月*20%，自愿离岗212人*80元/月*12个月*20%+212人*220元/月*12个月。</t>
  </si>
  <si>
    <t>万载县疾病预防控制中心</t>
  </si>
  <si>
    <t>预防性体检和水质检查</t>
  </si>
  <si>
    <t>水质检查3万元，卫生体检50元/人</t>
  </si>
  <si>
    <t>扩大计划免疫艾防结防</t>
  </si>
  <si>
    <t>扩大计划免疫32.97万元和结防2.34万元，艾防4.5万元</t>
  </si>
  <si>
    <t>万载县妇幼保健计划生育服务中心</t>
  </si>
  <si>
    <t>免费婚前医学检查</t>
  </si>
  <si>
    <t>婚前医学检查项目费用每对260元（其中男90元，女170元），预计2023年2600对。</t>
  </si>
  <si>
    <t>取消药品加成补助</t>
  </si>
  <si>
    <t xml:space="preserve">    我院2014年剔除中药饮片的药品收入548万元减去让利32.5万元和差价76.8万元后的药品成本438.7万元为基数计算20%加成收入87.7万元，其中通过调整医疗服务（80%）补偿70.2万元，省财政补偿（20%*0.8）14万元，县财政补偿（20%*0.2）3.5万元。</t>
  </si>
  <si>
    <t>农村妇女“两癌”检查项目</t>
  </si>
  <si>
    <t>中央财政资金（60%）31.20万元，县级财政配套资金（40%）：20.80万元。</t>
  </si>
  <si>
    <t>免费孕前优生健康检查项目</t>
  </si>
  <si>
    <t xml:space="preserve"> 每对标准为240元/对，中央财政支付比例 60%，市、县财政共同承担40%（中央财政144元，市级财政12元，县级财政84元）。                        2400对*84元=201600元</t>
  </si>
  <si>
    <t>免费基本避孕手术项目</t>
  </si>
  <si>
    <t>中央资金23.90万元，县级资金15.93万元</t>
  </si>
  <si>
    <t>城乡特困人员救助供养金</t>
  </si>
  <si>
    <t>城镇：50*1080*12*0.2+150*85*12*0.2=419400元      农村：集中：760*780*12*0.2+760*110*12*0.2=1623360元      分散：2700*780*12*0.2+2700*110*12*0.2=5767200元   
失能：95*（1080-780）*12*0.2=68400元    
半失能：180*（1080-780）*12*0.2=129600元</t>
  </si>
  <si>
    <t>城乡特困人员失能护理费</t>
  </si>
  <si>
    <t>失能：120*1380*12*0.2=397440元         
半失能：210*350*12*0.2=176400元       
全自理：3280*80*12*0.2=629760元</t>
  </si>
  <si>
    <t>精简退职人员补助</t>
  </si>
  <si>
    <t>城镇：575*12*12*0.2+40*12*12*0.2=17712元                      农村：535*35*12*0.2+40*35*12*0.2=48300元</t>
  </si>
  <si>
    <t>城市低保金</t>
  </si>
  <si>
    <t>根据宜民字[2020]28号《关于做好2020年城乡困难群众提标提补工作的通知》，2021年县市财政按83元/人*月安排资金。2021年城市低保人数为9031人，提标40元/人*月，2007年的95元，设区市负担中心城区的5元，县里负担12元，2007-2017年的增量部分按照省、县8:2负担，即以（570－95）*0.2+12＝107配套，107*9031*12＝1159</t>
  </si>
  <si>
    <t>农村低保金</t>
  </si>
  <si>
    <t>根据宜民字[2020]28号《关于做好2020年城乡困难群众提标提补工作的通知》，2020年县市财政按65元/人*月安排资金。2022年农村低保人数为20000人，提标45元/人*月，地方财政承担20%，即80元/人*月（80+45*0.2）配套，共需445*0.2*20000*12＝2136</t>
  </si>
  <si>
    <t>高龄老人长寿津贴</t>
  </si>
  <si>
    <t>80-89周岁：9050人*60元*12个月=651.6万元 
90-99周岁：1050人*150元*12个月=189万元  
100周岁以上：30人*500元*12个月=18万元</t>
  </si>
  <si>
    <t>70岁以上老人乘车人身保险</t>
  </si>
  <si>
    <t>根据赣老龄办发【2018】19号28000人*6元*20%=3.36万元  养老院综合责任保险850人*48元=4.08万元</t>
  </si>
  <si>
    <t>临时救助</t>
  </si>
  <si>
    <t>县（市、区）按照当地人口每人每年1元筹集资金1*580282人（2021年底统计户籍人口）</t>
  </si>
  <si>
    <t>社会散居孤儿养育</t>
  </si>
  <si>
    <t>根据宜民字[2022]11号文件,散居孤儿标准为1200元/月,上级配套资金550元/月(中央配套450元,省配套100元),需县级配套资金为:45人×650元/月×12个月</t>
  </si>
  <si>
    <t>机构供养孤儿养育</t>
  </si>
  <si>
    <t>根据宜民字[2022]11号文件,机构供养孤儿标准为1600元/月,上级配套资金550元/月（中央配套450元/月，省配套100元/月），需县级配套资金为:15人×1050元/月×12个月</t>
  </si>
  <si>
    <t>事实无人抚养儿童</t>
  </si>
  <si>
    <t>根据宜民字[2022]11号文件,,事实无人抚养儿童标准为1200元/月,上级配套资金550元/月(中央配套450元,省配套100元),需县级配套资金为:200人×650元/月×12个月</t>
  </si>
  <si>
    <t>残疾孤儿（事实无人抚养儿童）照料护理补贴</t>
  </si>
  <si>
    <t>根据宜民字[2022]11号文件,残疾孤儿(残疾事实无人抚养儿童)标准为1380元/月,由当地统筹解决,需资金为:30人×1380元/月×12个月</t>
  </si>
  <si>
    <t>残疾人两项补贴</t>
  </si>
  <si>
    <t>根据宜民字[2022]11号文件,,残疾人生活补贴每人每月80元，护理补贴每人每月80元，按上级与县级8:2比例配套,需县级资金为:(5950人×16元/月×12个月)+（4750人×16元/月×12个月）</t>
  </si>
  <si>
    <t>婚姻登记工本费</t>
  </si>
  <si>
    <t>结婚证书6500*11=71500元，离婚证书1000*11=11000元，复印费结婚6500*6=39000元，离婚1000*10=10000元，离婚冷静期1300*2=2600元</t>
  </si>
  <si>
    <t>其他社会福利经费</t>
  </si>
  <si>
    <t>福利院三无人员经费63000*2=12.6万元，县社会福利院维修改造5万元，18个敬老院维护改造18万元，殡葬救助3.8086万元</t>
  </si>
  <si>
    <t>其他城市生活救助</t>
  </si>
  <si>
    <t>万载县福利厂救济费46920半年*2=93840元，日常救济、维稳救助（含信访局救助）16.9865万元</t>
  </si>
  <si>
    <t>万载县殡葬服务中心</t>
  </si>
  <si>
    <t>惠民殡葬补贴</t>
  </si>
  <si>
    <t>贫困残疾人家庭无障碍改造</t>
  </si>
  <si>
    <t>县级配套每户500元*160户</t>
  </si>
  <si>
    <t>建档立卡失能残疾人集中托养经费</t>
  </si>
  <si>
    <t>重度失能残疾人照护24万（20人*12000元）</t>
  </si>
  <si>
    <t>重度残疾人居家托养服务项目</t>
  </si>
  <si>
    <t>100人*600元*12月</t>
  </si>
  <si>
    <t>残疾人辅具适配补贴县级兜底</t>
  </si>
  <si>
    <t>800人*750元</t>
  </si>
  <si>
    <t>残疾儿童康复救助</t>
  </si>
  <si>
    <t>20人*15000元</t>
  </si>
  <si>
    <t>残疾预防工作</t>
  </si>
  <si>
    <t>100人*400元</t>
  </si>
  <si>
    <t>万载县就业创业服务中心</t>
  </si>
  <si>
    <t>就业资金配套</t>
  </si>
  <si>
    <t>参照22年收入当年就业资金总额的20%配套</t>
  </si>
  <si>
    <t>创业贴息担保基金配套</t>
  </si>
  <si>
    <t>参照上年</t>
  </si>
  <si>
    <t>老工伤残县级配套资金</t>
  </si>
  <si>
    <t>宜春市老工伤人员配套标准按照上年工伤保险基金人均支出28258元，扣除省厅补助5000元后，按人均23258元安排老工伤残人员13人*23258=302354元。</t>
  </si>
  <si>
    <t>林业公司工亡职工供养亲属抚恤金县级配套</t>
  </si>
  <si>
    <t>国有关破改企业供养亲属人数27人，2021年人均28258元，省厅补助为每3人/5000元，县级配套每3人/23258元。27/3*23258≈209322元。</t>
  </si>
  <si>
    <t>机关事业养老保险县级财政补助</t>
  </si>
  <si>
    <t>2022年机关事业养老保险基金预算收支结余8300万元左右，每年退休人员增资5%左右，新增退费支出1251万元左右，转移支出以及零星拨付两项预计支出200万元，2023年预计缺口9751万元。</t>
  </si>
  <si>
    <t>手工联社大集体企业未参保退休人员生活补助县级配套</t>
  </si>
  <si>
    <t>享受待遇人数746人，生活补助标准495元，省级补助人均244元/月，县级配套人均251元/月；746*251*12=2246952元。</t>
  </si>
  <si>
    <t>部分企业军队退役等人员解困和生活补助资</t>
  </si>
  <si>
    <t>享受待遇人数115人，2022年预计应发162.91万元，根据文件要求以2015年待遇支付金额为省级补助基数，2015年以后增量部分为省级与地方配套3/7比例负担。</t>
  </si>
  <si>
    <t>原机关事业离休人员、抗战离休干部配偶补助</t>
  </si>
  <si>
    <t>原机关事业离休人员2人为卫生系统离休干部，每月发放8129.3元；抗战离休干部配偶4人，每月发放4896元。2023年支出合计156303.6元</t>
  </si>
  <si>
    <t>城乡居民基本养老保险</t>
  </si>
  <si>
    <t>缴费人数106800人，其中缴费300元81000 人，缴费500元2000人，缴费3000元的200人，缴费1000元300人，重度残疾人 1500 人，建档立卡贫困户 15000 人，低保特困 5300 人，残疾代缴 1500 人，县财政缴费补贴金额为：81000*40*60%+2000*60*60%+200*60+（1500+15000+5300+1500）*6</t>
  </si>
  <si>
    <t>全年平均待遇领,64000  人，县财政基础养老金补贴为=64000*16.4*0.6*12+（65-79周岁人数37000*6*12）+80周岁以上人数8700*12*12</t>
  </si>
  <si>
    <t>建档立卡养老保险费</t>
  </si>
  <si>
    <t>建档立卡贫困户15000人*100元/年</t>
  </si>
  <si>
    <t>低保、特困人员养老保险费</t>
  </si>
  <si>
    <t>低保特困5300人*100元/年</t>
  </si>
  <si>
    <t>全年平均待遇领取人数64000人，县财政应增加基础养老金补贴为=64000*（20+8元*60%）*12</t>
  </si>
  <si>
    <t>城乡居民养老保险提标（人均17元部分）</t>
  </si>
  <si>
    <t>宜人社（2022）131号，17元*64000*12=1305.6万</t>
  </si>
  <si>
    <t>企业职工养老保险基金县级配套（2023年调待支出5%）</t>
  </si>
  <si>
    <t>全年年末企业职工预计退休人员23689人，2022年年末人均养老金2204.17元，2023年调待支出按4.2%增资，县级按5%配套，需要配套131.58万</t>
  </si>
  <si>
    <t>军转干部医疗救助</t>
  </si>
  <si>
    <t>35人*2000元/人=70000元</t>
  </si>
  <si>
    <t>离休干部医疗费</t>
  </si>
  <si>
    <t>大病医疗救助</t>
  </si>
  <si>
    <t>城乡居民基本医疗保险县级配套</t>
  </si>
  <si>
    <t>县级配套1653.47万元（自行缴费居民29.2元/人*450493人=1315.44万元，全额资助居民3691人*127.2元/人=46.95万元，定额资助居民26656人*109.2元/人=291.08万元</t>
  </si>
  <si>
    <t>国有关破改困难企业职工医保县级配套</t>
  </si>
  <si>
    <t>国有关破改职工现有政策9286人，县级配套2216.35万元（退休8641人*（3000元-500元）+在职人员57984元*645人*3%*50%=2216.35万元），关破改五年以上退休人员医疗补助863.5257万元（新增300人，按今年标准2304.19/人共69.1257元，原有2648人*3000元=794.4万元），总合计3079.8757万元</t>
  </si>
  <si>
    <t>高层次人才医疗保健</t>
  </si>
  <si>
    <t>男性2000元/人*20人=40000元，女性2500元/人*6人=15000元，合计55000元</t>
  </si>
  <si>
    <t>万载县人民医院</t>
  </si>
  <si>
    <t>公立医院改革取消药品差价补助</t>
  </si>
  <si>
    <t>项目金额为取消药品加成后减少收入的4%。</t>
  </si>
  <si>
    <t>万载县中医院</t>
  </si>
  <si>
    <t>公立医院改革</t>
  </si>
  <si>
    <t>公立医院改革取消药品差额补助23万元、工医药专项5万元</t>
  </si>
  <si>
    <t>优抚支出</t>
  </si>
  <si>
    <t>1、复退军人接待站拆迁补偿15.75万元（上年补偿金）+15.75万元*5%=16.5万元；2、优待金600万：3、“六减”“一救助”经费8万元；4、1-6级伤残军人基本医疗保险和医疗救助15万元；5、1-6级伤残军人门诊及住院费用医疗救助8万元；</t>
  </si>
  <si>
    <t>移交安置创业就业经费支出</t>
  </si>
  <si>
    <r>
      <rPr>
        <u/>
        <sz val="12"/>
        <color theme="1"/>
        <rFont val="宋体"/>
        <charset val="134"/>
        <scheme val="minor"/>
      </rPr>
      <t>1、退役士兵自主就业县级配套：620年X0.45万元/年=279万元；2、退役士兵自主就业技能培训补助：160人*（0.03万元*5月）=24万元；3、转业士官待安置期社保医保接续：医保：4832*0.068*3*22=2.17万元
养老保险：8173*0.2*3*5=2.45万元                   7265*0.2*3*17=  7.4万元；4、转业士官待安置期最低生活补助0.161万元/人.年*6个月*22人=21.25；</t>
    </r>
    <r>
      <rPr>
        <sz val="12"/>
        <color theme="1"/>
        <rFont val="宋体"/>
        <charset val="134"/>
        <scheme val="minor"/>
      </rPr>
      <t>5、企业军转干部维稳经费10万元</t>
    </r>
  </si>
  <si>
    <t>服务体系建设经费支出</t>
  </si>
  <si>
    <t>1、服务站专干经费：14236元×1.2倍×[196（村、社区）×1+10（村、社区）×2]=369万元；2、服务站工作经费：乡镇（街道）退役军人服务站3万元*17=51万元
村（社区）退役军人服务站0.5万元*206=103万元</t>
  </si>
  <si>
    <t>万载县乡村振兴局</t>
  </si>
  <si>
    <t>衔接资金项目专项经费</t>
  </si>
  <si>
    <t>巩固脱贫成果衔接推进乡村振兴项目专项资金（含县本级投入360万元）</t>
  </si>
  <si>
    <t>防贫保险</t>
  </si>
  <si>
    <t>为全县脱贫不稳定户、边缘致贫户和突发严重困难户，兼顾其他农村收入人群购买保险，按38000人标准框定参保人数，按照每人每年50元的标准</t>
  </si>
  <si>
    <t>林业局</t>
  </si>
  <si>
    <t>林长制专职护林员工资</t>
  </si>
  <si>
    <t>1.集体护林员185人*1.56万元/人·年=288.6万元,扣除集体天然林、公益林管护经费73.5万亩*2.5元/亩·年=183.75万元，县级财政应负担104.85万元。2.集体护林员人身意外保险185人*0.02万元/人·年=3.7万元。3.林长制专职护林员巡护、监管员监管流量套餐240人*0.0384万元/人·年=9.216万元</t>
  </si>
  <si>
    <t>商品林保险经费</t>
  </si>
  <si>
    <t>我县是全省重点林业县，全县商品林面积117.86万亩，根据《宜春市政策性商品林保险实施办法》（宜府办发[2017]39号），商品林保险经费500元/亩标准参保，保险费率0.4%，由中央、省、市、县四级财政负担。</t>
  </si>
  <si>
    <t>油茶保险项目</t>
  </si>
  <si>
    <t>历年油茶面积共36685亩，树体保险费33.02万，成林油茶27593亩，鲜果保险费34.78万</t>
  </si>
  <si>
    <t>水稻、油菜、花生种植保险县级配套</t>
  </si>
  <si>
    <t>（水稻48.58万元：53.98万亩*18元/亩*5%，油菜0.43万元：1.1万亩*7.8元/亩*5%）</t>
  </si>
  <si>
    <t>能繁母猪保险、育肥猪保险县级配套</t>
  </si>
  <si>
    <t>能繁母猪保险县级配套6万（1万*6元/头），育肥猪保险县级配套20万（10万*2元）</t>
  </si>
  <si>
    <t>小型水库安全员、小型堤防安全员补助</t>
  </si>
  <si>
    <t>小（一）型水库22座，配有44名安全管理员，每人1000元/年，由省、市、县解决；其中：县财政补助250元，小（二）型水库83座，配有83名安全管理员，每人1200元/年，其中：县财政补助300元，乡财政补助300元。配有24名安全管理员，每人1200元/年，由省、市、县解决；其中：县财政补助400元。</t>
  </si>
  <si>
    <t>万载县城市管理局</t>
  </si>
  <si>
    <t>一线作业人员意外伤害保险经费</t>
  </si>
  <si>
    <t>用于城管局一线作业人员购买意外伤害保险</t>
  </si>
  <si>
    <t>县级储备粮费用利息补贴</t>
  </si>
  <si>
    <t>按照万府办抄字（461）号文件县级储备粮任务由6850吨上调为8000吨，全部实行静态管理，一年一轮换，储存地点由国储分公司改为三兴分公司和国储分公司两个库点。保管费800万公斤*0.1元/公斤.年＝80万元、收购费用800万公斤*0.5元/公斤.年＝40万元、轮换费800万公斤*0.14元/公斤.年＝112万元、贷款利息（185万*2.54+2112749*2.56+4037251*2.58）*4.35%=89.28万元</t>
  </si>
  <si>
    <t>县级动态储备食用油包干经费</t>
  </si>
  <si>
    <t>根据宜春市发展和改革委员会等三家（宜市发改价粮调[2019]7号）文件要求核定我县县级动态储备食用油规模80吨。按照万府办抄字[2021]591号文件精神落实我县县级动态储备食用油储备事项，采用包干形式，每年32万元包干实施，列入县财政局预算。</t>
  </si>
  <si>
    <t>县级配套</t>
  </si>
  <si>
    <t>民办学校24万元、义务教育262.27万元、高中887.82万元、公办幼儿园335.7万元、民办普惠民性幼儿园77.73万元</t>
  </si>
  <si>
    <t>代课教师工资</t>
  </si>
  <si>
    <t>最低工资1610元/月/人的80%县级负担，其余部分学校负担。（乡镇代课老师实行总量控制，以2020年人数478人为基数，从2022年开始5年内消化，每年减478人的20%），2023年预计受益人数339人，金额5239584元。代课教师工资524万元、保安工资48万元</t>
  </si>
  <si>
    <t>学生资助补助经费</t>
  </si>
  <si>
    <t>义教寄宿补助19.937万元、义教非寄宿生补助15.18125万元、学前家庭困难生活补助38.8万元、高中国家助学金补助25.6万元、高中国家免学费补助3.6192万元、职中免学费补助87.44万元、高考入学政府资助49万元</t>
  </si>
  <si>
    <t>技工学校资助</t>
  </si>
  <si>
    <t>国家免学费：1104人*1700元=1876800；1263人*2000元=2526000元。计2367人，金额为4402800元。国家助学金：316人*2000元=632000元。两项合计503.48万元，其中上级92%463.2016万，本级8%40.2784万</t>
  </si>
  <si>
    <t>老放映员生活补助</t>
  </si>
  <si>
    <t>解决乡镇(公社)老放映员历史遗留问题生活补助经费。依据：万府办抄字（2016）589号、万府办抄字（2017）499号。2022年年初预14.472万元。生活补助按照每从事农村电影放映工作一年，每月补助20元的标准发放。</t>
  </si>
  <si>
    <t>免费开放县级配套</t>
  </si>
  <si>
    <t>（1.水电费、电话费4000元，2.暑期请老师上课劳务费2人×3500元/月×2个月=14000元，3.购买培训材料10000元4.免费开放活动费用20000元，文化宣传橱窗、展板更换费用12000元）（4000+14000+10000+20000+12000=60000（元）</t>
  </si>
  <si>
    <t>县教体局</t>
  </si>
  <si>
    <t>特岗教师待遇</t>
  </si>
  <si>
    <t>中部地区中央每年3.52万/年.人，不足部分由本级配套；2022年特岗人均工资75321元，预计2023特岗教师480人，总计36154080元；预计奖励性绩效25000元每人，480人小计12000000元；总计为48154080元。</t>
  </si>
  <si>
    <t>康乐街道</t>
  </si>
  <si>
    <t>网格员工作经费</t>
  </si>
  <si>
    <t>网格员工作经费111.03万【网格员人员经费106.03万元，其中：工资73.08万(58人*1500元/月*12月*70%)、网格员养老保险3075*58*16%*12*70%=23.97万元，网格员医疗保险3072*58*6%*12*70%=8.98万元）、“网格化”建设工作经费5万】</t>
  </si>
  <si>
    <t>预留项目小计</t>
  </si>
  <si>
    <t>国库股</t>
  </si>
  <si>
    <t>一般债券还本</t>
  </si>
  <si>
    <t>预留</t>
  </si>
  <si>
    <t>一般债券付息</t>
  </si>
  <si>
    <t>万载中学</t>
  </si>
  <si>
    <t>万载中学还本付息</t>
  </si>
  <si>
    <t>一般债券发行费用</t>
  </si>
  <si>
    <t>总工会</t>
  </si>
  <si>
    <t>工会经费</t>
  </si>
  <si>
    <t>4526*12*0.8%</t>
  </si>
  <si>
    <t>县直各预算单位</t>
  </si>
  <si>
    <t>预留职业年金</t>
  </si>
  <si>
    <t>预留正常增人增资</t>
  </si>
  <si>
    <t>预留丧葬抚恤费</t>
  </si>
  <si>
    <t>预留年度考核政府绩效</t>
  </si>
  <si>
    <t>3011*1.22+4504*0.5+1059*1</t>
  </si>
  <si>
    <t>预算政策性增资</t>
  </si>
  <si>
    <t>非税征收成本</t>
  </si>
  <si>
    <t>预备费</t>
  </si>
  <si>
    <t>行政事业单位办公用房租金</t>
  </si>
  <si>
    <t>综合发展专项</t>
  </si>
  <si>
    <t>安全生产、维稳、固定资购置、大型会议、专项接待、妇女儿童发展等</t>
  </si>
  <si>
    <t>农林水发展专项（产粮大县专项）</t>
  </si>
  <si>
    <t>农田水利建设、特色农业发展、乡村振兴、早稻种植等</t>
  </si>
  <si>
    <t>生态环保发展专项</t>
  </si>
  <si>
    <t>污水处理、生活垃圾分类、垃圾焚烧发电等</t>
  </si>
  <si>
    <t>卫生健康发展专项</t>
  </si>
  <si>
    <t>疫情防控、计划生育等</t>
  </si>
  <si>
    <t>文化教育发展专项</t>
  </si>
  <si>
    <t>教育培训、督导、文化大县建设经费等</t>
  </si>
  <si>
    <t>科技发展专项</t>
  </si>
  <si>
    <t>科技三项、新获省级研发机构、国家发明专利、国家高新技术企业奖励等</t>
  </si>
  <si>
    <t>经济发展专项</t>
  </si>
  <si>
    <t>高质量发展考评、出口创汇等</t>
  </si>
  <si>
    <t>上年统筹专项</t>
  </si>
  <si>
    <t>已盘活存量按原用途使用项目资金</t>
  </si>
  <si>
    <t>附表4：</t>
  </si>
  <si>
    <t>2023年政府性基金预算收支安排表（草案）</t>
  </si>
  <si>
    <t>单 位</t>
  </si>
  <si>
    <t>类级科目</t>
  </si>
  <si>
    <t>科目代码</t>
  </si>
  <si>
    <t>内    容</t>
  </si>
  <si>
    <t>金额</t>
  </si>
  <si>
    <t>政府性基金收入合计</t>
  </si>
  <si>
    <t>非税收入</t>
  </si>
  <si>
    <t>福利彩票公益金收入</t>
  </si>
  <si>
    <t>体育彩票公益金收入</t>
  </si>
  <si>
    <t>污水处理费收入</t>
  </si>
  <si>
    <t>国有土地使用权出让收入</t>
  </si>
  <si>
    <t>其他地方自行试点项目收益专项债券收入</t>
  </si>
  <si>
    <t>上年结余收入</t>
  </si>
  <si>
    <t>政府性基金支出合计</t>
  </si>
  <si>
    <t>一</t>
  </si>
  <si>
    <t>专项</t>
  </si>
  <si>
    <t>彩票公益金安排的支出</t>
  </si>
  <si>
    <t>民政局</t>
  </si>
  <si>
    <t>福利彩票公益金支出300万</t>
  </si>
  <si>
    <t>二</t>
  </si>
  <si>
    <t>全民健身促进中心</t>
  </si>
  <si>
    <t>体育彩票公益金支出100万（含公共文化体育设施建设经费、全民健身经费）</t>
  </si>
  <si>
    <t>三</t>
  </si>
  <si>
    <t>城乡社区支出</t>
  </si>
  <si>
    <t>城管局</t>
  </si>
  <si>
    <t>污水处理费支出700万</t>
  </si>
  <si>
    <t>四</t>
  </si>
  <si>
    <t>土地出让收入安排的支出</t>
  </si>
  <si>
    <t>各股室拨款单位</t>
  </si>
  <si>
    <t xml:space="preserve">   上年结转土地出让收入安排支出</t>
  </si>
  <si>
    <t>债务还本支出</t>
  </si>
  <si>
    <t>国库股拨款单位</t>
  </si>
  <si>
    <t xml:space="preserve">   地方政府专项债券还本支出</t>
  </si>
  <si>
    <t>债务付息支出</t>
  </si>
  <si>
    <t xml:space="preserve">   地方政府专项债券利息支出</t>
  </si>
  <si>
    <t>债务发行费用支出</t>
  </si>
  <si>
    <t xml:space="preserve">   专项债券发行费支出80万</t>
  </si>
  <si>
    <t>经建股拨款单位</t>
  </si>
  <si>
    <t>2015年棚户区改造建设项目37000万贷款还本2400万、2008年污水处理设施建设项目6580万元贷款还本388万元；2015年棚户区改造建设项目37000万贷款付息1600万、2008年污水处理设施建设项目6580万元贷款付息91万元</t>
  </si>
  <si>
    <t xml:space="preserve">   城市建设发展资金17240万[包括城市管护经费515万元、支持花炮产业高质量发展基金1000万元、工业高质量发展基金2000万元、环卫一体化2815万元、土地报批2000万元等]</t>
  </si>
  <si>
    <t>五</t>
  </si>
  <si>
    <t>其他支出</t>
  </si>
  <si>
    <t>县教体局、县农业农村局、县城管局、县卫健委</t>
  </si>
  <si>
    <t>其他地方自行试点项目收益专项债券收入安排的支出</t>
  </si>
  <si>
    <t>六</t>
  </si>
  <si>
    <t>调出资金</t>
  </si>
  <si>
    <t>调出到一般公共预算平衡预算</t>
  </si>
  <si>
    <t>七</t>
  </si>
  <si>
    <t>上解上级</t>
  </si>
  <si>
    <t>按实现的土地出收收入2%上解省级统筹</t>
  </si>
  <si>
    <t>附表5：</t>
  </si>
  <si>
    <t>2023年县级国有资本经营预算收支安排表（草案）</t>
  </si>
  <si>
    <t>收入项目</t>
  </si>
  <si>
    <t>2023年预算数</t>
  </si>
  <si>
    <t>2022年预算数（上人大会）</t>
  </si>
  <si>
    <t>支出项目</t>
  </si>
  <si>
    <t>2021年预算支出（原上报市财政）</t>
  </si>
  <si>
    <t>2021年预算支出（上人大会数据）</t>
  </si>
  <si>
    <t>一、股利、股息收入</t>
  </si>
  <si>
    <t>一、其他国有资本经营预算支出</t>
  </si>
  <si>
    <t>二、其他国有资本经营预算收入</t>
  </si>
  <si>
    <t>1030698</t>
  </si>
  <si>
    <t>上级转移支付</t>
  </si>
  <si>
    <t>1100501</t>
  </si>
  <si>
    <t>上年结余结转</t>
  </si>
  <si>
    <t>1100804</t>
  </si>
  <si>
    <t>结转下年</t>
  </si>
  <si>
    <t>附表6：</t>
  </si>
  <si>
    <t>2023年社会保险基金收支预算安排表（草案）</t>
  </si>
  <si>
    <t>单位：元</t>
  </si>
  <si>
    <t>项        目</t>
  </si>
  <si>
    <t xml:space="preserve">企业职工基本
养老保险基金
</t>
  </si>
  <si>
    <t>城乡居民基本
养老保险基金</t>
  </si>
  <si>
    <t>机关事业单位基
本养老保险基金</t>
  </si>
  <si>
    <t>职工基本医疗保险
(含生育保险)基金</t>
  </si>
  <si>
    <t>城乡居民基本
医疗保险基金</t>
  </si>
  <si>
    <t>工伤保险基金</t>
  </si>
  <si>
    <t>失业保险基金</t>
  </si>
  <si>
    <t>一、收入</t>
  </si>
  <si>
    <t xml:space="preserve">    其中:1.社会保险费收入</t>
  </si>
  <si>
    <t xml:space="preserve">         2.财政补贴收入</t>
  </si>
  <si>
    <t xml:space="preserve">         3.利息收入</t>
  </si>
  <si>
    <t xml:space="preserve">         4.委托投资收益</t>
  </si>
  <si>
    <t xml:space="preserve">         5.转移收入</t>
  </si>
  <si>
    <t xml:space="preserve">         6.其他收入</t>
  </si>
  <si>
    <t xml:space="preserve">         7.中央调剂资金收入（省级专用）</t>
  </si>
  <si>
    <t xml:space="preserve">         8.中央调剂基金收入（中央专用)</t>
  </si>
  <si>
    <t>二、支出</t>
  </si>
  <si>
    <t xml:space="preserve">    其中:1.社会保险待遇支出</t>
  </si>
  <si>
    <t xml:space="preserve">         2.转移支出</t>
  </si>
  <si>
    <t xml:space="preserve">         3.其他支出</t>
  </si>
  <si>
    <t xml:space="preserve">         4.中央调剂基金支出（中央专用）</t>
  </si>
  <si>
    <t xml:space="preserve">         5.中央调剂资金支出（省级专用）</t>
  </si>
  <si>
    <t>三、本年收支结余</t>
  </si>
  <si>
    <t>四、年末滚存结余</t>
  </si>
  <si>
    <t>第 1 页</t>
  </si>
  <si>
    <t>2023年提前下达转移支付明细</t>
  </si>
  <si>
    <t>股室</t>
  </si>
  <si>
    <t>文号</t>
  </si>
  <si>
    <t>功能科目</t>
  </si>
  <si>
    <t>项目</t>
  </si>
  <si>
    <t>备注1</t>
  </si>
  <si>
    <t>备注2</t>
  </si>
  <si>
    <t>教科文股</t>
  </si>
  <si>
    <t>赣财教指〔2022〕50号</t>
  </si>
  <si>
    <t>20502-普通教育</t>
  </si>
  <si>
    <t>关于提前下达2023年城乡义务教育补助经费省级补助资金预算的通知</t>
  </si>
  <si>
    <t>社保股</t>
  </si>
  <si>
    <t>赣财社指[2022]66号</t>
  </si>
  <si>
    <t>2082602-财政对城乡居民基本养老保险基金的补助</t>
  </si>
  <si>
    <t>江西省财政厅 江西省人力资源和社会保障厅关于提前下达2023年城乡居民基本养老保险中央财政补助资金的通知</t>
  </si>
  <si>
    <t>赣财教指【2022】71号</t>
  </si>
  <si>
    <t>205-普通教育</t>
  </si>
  <si>
    <t>提前下达2023年学生资助补助中央预算资金的通知</t>
  </si>
  <si>
    <t>赣财教指【2022】68号</t>
  </si>
  <si>
    <t>提前下达2023年城乡义务教育中央补助资金</t>
  </si>
  <si>
    <t>综合股</t>
  </si>
  <si>
    <t>赣财乡振指[2022]15号</t>
  </si>
  <si>
    <t>21305-巩固脱贫攻坚成果衔接乡村振兴</t>
  </si>
  <si>
    <t>江西省财政厅关于提前下达2023年中央财政衔接推进乡村振兴补助资金预算的通知</t>
  </si>
  <si>
    <t>宜财综指[2022]34号</t>
  </si>
  <si>
    <t>2210110-保障性租赁住房</t>
  </si>
  <si>
    <t>宜春市财政局关于提前下达2023年部分保障性安居工程省级补助资金的通知</t>
  </si>
  <si>
    <t>农业股</t>
  </si>
  <si>
    <t>赣财农指[2022]51号</t>
  </si>
  <si>
    <t>2130153-农田建设</t>
  </si>
  <si>
    <t>江西省财政厅关于提前下达2023年中央农田建设补助资金（111227万元）</t>
  </si>
  <si>
    <t>赣财社指[2022]56号</t>
  </si>
  <si>
    <t>江西省财政厅关于提前下达2023年部分社会保障省级资金的通知</t>
  </si>
  <si>
    <t>赣财农指[2022]41号</t>
  </si>
  <si>
    <t>关于提前下达2023年省级统筹整合用于高标准农田建设资金的通知</t>
  </si>
  <si>
    <t>赣财教指【2022】57号</t>
  </si>
  <si>
    <t>关于提前下达2023年学生资助补助资金预算的通知</t>
  </si>
  <si>
    <t>赣财乡振指[2022]11号</t>
  </si>
  <si>
    <t>关于提前下达2023年省级财政衔接推进乡村振兴补助资金（第二批）预算的通知</t>
  </si>
  <si>
    <t>赣财乡振指[2022]9号</t>
  </si>
  <si>
    <t>关于提前下达2023年省级财政衔接推进乡村振兴补助资金（第一批）预算的通知</t>
  </si>
  <si>
    <t>宜财社指【2023】2号</t>
  </si>
  <si>
    <t>20807-就业补助</t>
  </si>
  <si>
    <t>关于下达2022年省级就业补助资金的通知</t>
  </si>
  <si>
    <t>宜财社指〔2022〕195号</t>
  </si>
  <si>
    <t>2100408-基本公卫</t>
  </si>
  <si>
    <t>关于提前下达2023年部分省级补助资金的通知</t>
  </si>
  <si>
    <t>2100709-计划生育服务</t>
  </si>
  <si>
    <t>2100302-乡镇卫生院</t>
  </si>
  <si>
    <t>2100302-基本药物制度</t>
  </si>
  <si>
    <t>宜财社指【2022】198号</t>
  </si>
  <si>
    <t>208-社会保障类支出</t>
  </si>
  <si>
    <t>关于提前下达2023年民政救济和社会福利等省级补助资金的通知</t>
  </si>
  <si>
    <t>宜财社指【2022】199号</t>
  </si>
  <si>
    <t>210-卫生健康支出</t>
  </si>
  <si>
    <t>关于提前下达2023年优抚及退役安置等省级补助资金的通知</t>
  </si>
  <si>
    <t>赣财社指【2022】90号</t>
  </si>
  <si>
    <t>2101301-城乡医疗救助</t>
  </si>
  <si>
    <t>关于提前下达2023年中央财政医疗救助补助资金预算的通知</t>
  </si>
  <si>
    <t>赣财乡振指〔2022〕9号</t>
  </si>
  <si>
    <t>赣财乡振指〔2022〕11号</t>
  </si>
  <si>
    <t>江西省财政厅关于提前下达2023年省级衔接推进乡村振兴补助资金（第二批）预算的通知</t>
  </si>
  <si>
    <t>宜财社指〔2022〕196号</t>
  </si>
  <si>
    <t>关于提前下达2023年城乡居民基本养老保险中央补助资金的通知</t>
  </si>
  <si>
    <t>赣财社指（2022）72号/宜财社指〔2022〕197号</t>
  </si>
  <si>
    <t>2080507-对机关事业单位基本养老保险基金的补助</t>
  </si>
  <si>
    <t>关于提前下达2023年基本养老保险中央财政补助资金的通知</t>
  </si>
  <si>
    <t>赣财资环指〔2022〕57号</t>
  </si>
  <si>
    <t>21302-林业</t>
  </si>
  <si>
    <t>关于提前下达2023年中央财政林业改革发展资金预算的通知</t>
  </si>
  <si>
    <t>宜财农指〔2022〕119号</t>
  </si>
  <si>
    <t>2130316-农村水利</t>
  </si>
  <si>
    <t>关于提前下达2023年小型水库移民解困资金预算的通知</t>
  </si>
  <si>
    <t>宜财农指〔2022〕127号</t>
  </si>
  <si>
    <t>2082201-移民补助</t>
  </si>
  <si>
    <t>关于提前下达2023年大中型水库移民后期扶持资金和基金预算的通知</t>
  </si>
  <si>
    <t>2082202-基础设施建设和经济发展</t>
  </si>
  <si>
    <t>2130321-大中型水库移民后期扶持专项支出</t>
  </si>
  <si>
    <t>宜财资环指〔2022〕131号</t>
  </si>
  <si>
    <t>关于提前下达2023年省级生态公益补偿资金预算的通知</t>
  </si>
  <si>
    <t>2100409-重大传染病防控服务</t>
  </si>
  <si>
    <t>宜财社指〔2022〕170号</t>
  </si>
  <si>
    <t>20811-残疾人事业</t>
  </si>
  <si>
    <t>关于提前下达2023年残疾人事业发展省级补助资金预算的通知</t>
  </si>
  <si>
    <t>宜财社指（2022）198号</t>
  </si>
  <si>
    <t>2081107-残疾人生活和护理补贴</t>
  </si>
  <si>
    <t>208-社会保障和就业支出</t>
  </si>
  <si>
    <t>关于提前下达2023年民政救济和社会福利等省级补助资金的通知（城镇困难群众脱困解困）</t>
  </si>
  <si>
    <t>关于提前下达2023年民政救济和社会福利等省级补助资金的通知（精简退职老弱残职工救济补助）</t>
  </si>
  <si>
    <t>关于提前下达2023年民政救济和社会福利等省级补助资金的通知（居委会及三院人员工作补贴）</t>
  </si>
  <si>
    <t>2101601-老龄卫生健康事务</t>
  </si>
  <si>
    <t>关于提前下达2023年民政救济和社会福利等省级补助资金的通知（老年人办理人身意外保险）</t>
  </si>
  <si>
    <t>2081006-养老服务</t>
  </si>
  <si>
    <t>关于提前下达2023年民政救济和社会福利等省级补助资金的通知（养老服务体系建设）</t>
  </si>
  <si>
    <t>2089999-其他社会保障和就业支出</t>
  </si>
  <si>
    <t>关于提前下达2023年民政救济和社会福利等省级补助资金的通知（社会福利）</t>
  </si>
  <si>
    <t>行政政法股</t>
  </si>
  <si>
    <t>关于提前下达2023年民政救济和社会福利等省级补助资金的通知（农村离任老村支书、村主任生活补助经费）</t>
  </si>
  <si>
    <t>赣财社指（2022）56号/宜财社指（2022）199号</t>
  </si>
  <si>
    <t>关于提前下达2023年优抚及退役安置等省级补助资金的通知（部分企业军队退役等人员解困和生活补助资金）</t>
  </si>
  <si>
    <t>20808-抚恤</t>
  </si>
  <si>
    <t>关于提前下达2023年优抚及退役安置等省级补助资金的通知（优抚对象补助经费）</t>
  </si>
  <si>
    <t>关于提前下达2023年优抚及退役安置等省级补助资金的通知（义务兵家庭优待金）</t>
  </si>
  <si>
    <t>20809-退役安置</t>
  </si>
  <si>
    <t>关于提前下达2023年优抚及退役安置等省级补助资金的通知（退役士兵自主就业一次性经济补助）</t>
  </si>
  <si>
    <t>关于提前下达2023年优抚及退役安置等省级补助资金的通知（安置培训补助）</t>
  </si>
  <si>
    <t>关于提前下达2023年优抚及退役安置等省级补助资金的通知（烈士纪念设施补助）</t>
  </si>
  <si>
    <t>教科文</t>
  </si>
  <si>
    <t>赣财教指〔2022〕57号</t>
  </si>
  <si>
    <t>205-教育支出</t>
  </si>
  <si>
    <t>关于提前下达2023年学生资助补助经费省级资金的通知</t>
  </si>
  <si>
    <t>预算股</t>
  </si>
  <si>
    <t>赣财预指〔2022〕53号</t>
  </si>
  <si>
    <t>关于提前下达2023年革命老区转移支付资金的通知</t>
  </si>
  <si>
    <t>宜财行指〔2022〕164号</t>
  </si>
  <si>
    <t>2130152-对高校毕业生到基层任职补助</t>
  </si>
  <si>
    <t>关于提前下达2023年度下派选调生到村工作中央和省级财政补助资金的通知（中央9.11万、省级3.28）</t>
  </si>
  <si>
    <t>赣财行指（2022）34号/宜财行指〔2022〕163号</t>
  </si>
  <si>
    <t>20108-审计实务</t>
  </si>
  <si>
    <t>提前下达2023年中央对地方审计机关专项补助经费的通知</t>
  </si>
  <si>
    <t>宜财行指〔2022〕162号</t>
  </si>
  <si>
    <t>20129-群众团体事务</t>
  </si>
  <si>
    <t>关于提前下达2023年省级妇女儿童发展专项资金的通知</t>
  </si>
  <si>
    <t>14</t>
  </si>
  <si>
    <t>赣财社指（2022）71号/宜财社指〔2023〕1号</t>
  </si>
  <si>
    <t>2080109-社会保险经办机构</t>
  </si>
  <si>
    <t>关于下达2022年企业职工养老保险基金预算绩效管理专项资金的通知</t>
  </si>
  <si>
    <t>宜财债指〔2022〕10号</t>
  </si>
  <si>
    <t>2130803-农林水支出-普惠金融发展支出-农业保险保费补贴</t>
  </si>
  <si>
    <t>关于提前下达2023年省级农业保险保费补贴预算指标的通知</t>
  </si>
  <si>
    <t>经建股</t>
  </si>
  <si>
    <t>宜财债指〔2022〕11号</t>
  </si>
  <si>
    <t>2130804-农林水支出-普惠金融发展支出-创业担保贷款贴息及奖补</t>
  </si>
  <si>
    <t>关于提前下达2023年省级普惠金融发展专项资金预算指标的通知</t>
  </si>
  <si>
    <t>2130801-农林水支普惠金融发展支出-支持农村金融机构</t>
  </si>
  <si>
    <t>宜财农指〔2022〕128号</t>
  </si>
  <si>
    <t>2130305-水利工程建设</t>
  </si>
  <si>
    <t>关于提前下达2023年中央水利发展资金的通知</t>
  </si>
  <si>
    <t>宜财资环指〔2022〕132号</t>
  </si>
  <si>
    <t>关于提前下达2023年省级林业补助专项资金预算的通知</t>
  </si>
  <si>
    <t>赣财综指(2022)6号/宜财综指〔2022〕34号</t>
  </si>
  <si>
    <t>关于提前下达2023年部分保障性安居工程省级补助资金的通知</t>
  </si>
  <si>
    <t>2210108-老旧小区改造</t>
  </si>
  <si>
    <t>赣财综指(2022)9号/宜财综指〔2022〕46号</t>
  </si>
  <si>
    <t>2210103-棚户区改造</t>
  </si>
  <si>
    <t>关于提前下达2023年部分中央财政城镇保障性安居工程补助资金预算的通知</t>
  </si>
  <si>
    <t>宜财资环指〔2022〕120号</t>
  </si>
  <si>
    <t>2240601-地质灾害防治</t>
  </si>
  <si>
    <t>关于提前下达2023年自然灾害防治体系建设补助资金预算的通知</t>
  </si>
  <si>
    <t>保障办公室全年工作正常运转</t>
  </si>
  <si>
    <t>保障纪委日常行政运转</t>
  </si>
  <si>
    <r>
      <rPr>
        <sz val="14"/>
        <color theme="1"/>
        <rFont val="宋体"/>
        <charset val="134"/>
        <scheme val="minor"/>
      </rPr>
      <t xml:space="preserve">
</t>
    </r>
    <r>
      <rPr>
        <u/>
        <sz val="14"/>
        <color theme="1"/>
        <rFont val="宋体"/>
        <charset val="134"/>
        <scheme val="minor"/>
      </rPr>
      <t>1.组织部工作经费210万
2.农村基层组织建设经费7万
3.基层党建三化建设11.0514万元（第一年服务费8.5514万元，第二年起每年服务费2.5万元）
4.不忘初心主题教育活动经费10万
5.非公有制经济组织和社会组织工作委员会工作经费10万，党务津贴4.7万
6.服务型党组织示范点建设等经费130万，7.一村一名大学生工作经费7.48万（200元×374人)
8.大学生村官生活补助县级配套1.9万（19人×1000元/人），9.县委人才办工作经费100万元</t>
    </r>
    <r>
      <rPr>
        <sz val="14"/>
        <color theme="1"/>
        <rFont val="宋体"/>
        <charset val="134"/>
        <scheme val="minor"/>
      </rPr>
      <t xml:space="preserve">
</t>
    </r>
  </si>
  <si>
    <r>
      <rPr>
        <u/>
        <sz val="16"/>
        <color theme="1"/>
        <rFont val="宋体"/>
        <charset val="134"/>
        <scheme val="minor"/>
      </rPr>
      <t>乡镇：119人×3.5万元/人=416.5万元</t>
    </r>
    <r>
      <rPr>
        <sz val="16"/>
        <color theme="1"/>
        <rFont val="宋体"/>
        <charset val="134"/>
        <scheme val="minor"/>
      </rPr>
      <t xml:space="preserve">
</t>
    </r>
  </si>
  <si>
    <t>年初预算</t>
  </si>
  <si>
    <t>目标类-年初部门预算</t>
  </si>
  <si>
    <r>
      <rPr>
        <u/>
        <sz val="16"/>
        <color theme="1"/>
        <rFont val="宋体"/>
        <charset val="134"/>
        <scheme val="minor"/>
      </rPr>
      <t>1、党政大楼水电费47.7万元+17.78万元后追加，</t>
    </r>
    <r>
      <rPr>
        <sz val="16"/>
        <color theme="1"/>
        <rFont val="宋体"/>
        <charset val="134"/>
        <scheme val="minor"/>
      </rPr>
      <t xml:space="preserve">2、人大会议中心设备维修费6.3万元，3、党政大院零星维修费0.9万元，4、公共机构节能工资经费3.6万元，5、老年体协和台联活动经费1.44万元。6、国调队工作经费3.6万元
</t>
    </r>
  </si>
  <si>
    <r>
      <rPr>
        <u/>
        <sz val="16"/>
        <color theme="1"/>
        <rFont val="宋体"/>
        <charset val="134"/>
        <scheme val="minor"/>
      </rPr>
      <t>1、水电运行经费44.4万元，2、保洁经费：11.76万元</t>
    </r>
    <r>
      <rPr>
        <sz val="16"/>
        <color theme="1"/>
        <rFont val="宋体"/>
        <charset val="134"/>
        <scheme val="minor"/>
      </rPr>
      <t>+5.04万元追加（14000*12个月），3</t>
    </r>
    <r>
      <rPr>
        <u/>
        <sz val="16"/>
        <color theme="1"/>
        <rFont val="宋体"/>
        <charset val="134"/>
        <scheme val="minor"/>
      </rPr>
      <t>日常接待经费84万元</t>
    </r>
  </si>
  <si>
    <t>公车股应急平台车辆经费</t>
  </si>
  <si>
    <t>乡镇财政办公场所及设备维修、惠农一卡通专用网络租赁运行经费、乡财县代管网络租赁经费、国资工作经费</t>
  </si>
  <si>
    <t>用于解决党外人士走访及接待费用</t>
  </si>
  <si>
    <t>特定目标类-年初部门预算项目</t>
  </si>
  <si>
    <t>工作经费1.2万、信访业务及干
部学习培训经费1万、妇女儿童
工作委员会经费2.8万、留守儿
童工作经费3万</t>
  </si>
  <si>
    <t>市场监管经费422万元</t>
  </si>
  <si>
    <t>食品抽检经费141.9万、食品快检经费31.6万、我局用于市场监管专项经费31.5万.专项材料费187（工业产品抽检经费30万、药品化妆品检测40万和医疗器械27万、计量设备检测50万、知识产权保护40万）、打击传销专项经费30万。</t>
  </si>
  <si>
    <t>书号费5万元，资料收集费3万元，审稿费3万元，印刷费6万元</t>
  </si>
  <si>
    <t>其他运转支出10.2636万元、自收自支人员定补5万元、民营企业经济统计经费0.5万元、项目前期经费2万元、企联企协工作经费5万元</t>
  </si>
  <si>
    <t>困难企业离休人员和退休前工资财政统发的，财政负担社保（应剔除社保发放的退休人员78元离休人员178元）以外的津补贴以及困难企业离休人员公用经费、走访慰问费。</t>
  </si>
  <si>
    <r>
      <rPr>
        <sz val="16"/>
        <color theme="1"/>
        <rFont val="宋体"/>
        <charset val="134"/>
        <scheme val="minor"/>
      </rPr>
      <t xml:space="preserve">  </t>
    </r>
    <r>
      <rPr>
        <sz val="16"/>
        <color indexed="8"/>
        <rFont val="宋体"/>
        <charset val="134"/>
      </rPr>
      <t>根据2023</t>
    </r>
    <r>
      <rPr>
        <sz val="16"/>
        <color theme="1"/>
        <rFont val="宋体"/>
        <charset val="134"/>
        <scheme val="minor"/>
      </rPr>
      <t>年招商引资工作计划，申请202</t>
    </r>
    <r>
      <rPr>
        <sz val="16"/>
        <color indexed="8"/>
        <rFont val="宋体"/>
        <charset val="134"/>
      </rPr>
      <t>3</t>
    </r>
    <r>
      <rPr>
        <sz val="16"/>
        <color theme="1"/>
        <rFont val="宋体"/>
        <charset val="134"/>
        <scheme val="minor"/>
      </rPr>
      <t>年招商引资项目工作经费108万元，主要用于招商引资工作差旅费、宣传费、会议费、商务接待费等支出。</t>
    </r>
  </si>
  <si>
    <t>保证供销社各项工作正常开展
1*5=5</t>
  </si>
  <si>
    <t>特定目标类</t>
  </si>
  <si>
    <t>劳动保障监察、劳动人事争议仲裁、综治及行政调解、三支一扶、职称评定，劳动保障监察肩负了保障农民工利益以及各种劳动人事争议仲裁、综治调解等。金额计算：10.2+2.4=12.6</t>
  </si>
  <si>
    <t>救助站1万、基层办0.5万、地名办0.2万，处理无主人员经费1万，用于工作业务开展</t>
  </si>
  <si>
    <t>基层组织建设24.12万元、残疾人小组联络员岗位补贴15.12万元、办公经费28.5万元、残疾人基本状况调查18万元、辅助性就业机构3.96万元、教育就业培训10万元、康复工作1.98万元、基层康复站工作经费1.8万元</t>
  </si>
  <si>
    <t xml:space="preserve">办公设备、簿册记录等3.4万（17乡*2000元）乡镇工作经费3.4万（17乡*2000元)乡镇专委考核3.4万(17乡*2000元）专门协会经费5万（5个*10000元）(1.5)助残志愿者协会1万(1个*10000)(0.6)乡镇专委工作补贴14.28万（17人*8400元)
</t>
  </si>
  <si>
    <t>城镇居民医保工作经费9万（4.5万人*2元/人），农村合作医疗工作经费46万（农业人口46万人*1元/人）</t>
  </si>
  <si>
    <t>根据2011年12月5日万载县人民政府常务会议纪要，2012年2月16日万载县人民政府县长办公室会议纪要兜底原则 及县财政局农财股关于对水稻原种场2009-200年收支及2012年收支预测情况的汇报</t>
  </si>
  <si>
    <t>自场2012年被政府征收后，为了场继续正常运转，政府兜底，财政补足资金缺口</t>
  </si>
  <si>
    <t>发改委工作经费10万元、粮食产业化工作经费8万元、价格认定和收费审验工作经费23万元、困难企业离休人员及事业单位退休人员津贴3.32万元</t>
  </si>
  <si>
    <t>包括困难企业离休人员王新民津贴1912元/月，12个月共计22944元；原企业副科级人员王长生津贴855元/月，12个月共计10260元</t>
  </si>
  <si>
    <t>农村二项活动工作经费2.5万元、新闻出版工作经费2万元、非遗工作经费2万元、艺术创作工作经费3万元</t>
  </si>
  <si>
    <t>教学业务、科研咨询、学科建设、教师进修调研等经费6万元，村书记培训经费5万元，主体班教育培训经费100万元，培训工作经费6.2万元，教育培训经费20万元</t>
  </si>
  <si>
    <t xml:space="preserve">  围绕“创新江西”建设，有效提升我县创新能力和水平。1、支持数字经济和重点产业发展150万元；2、实施科技型企业梯次培育行动计划和科技创新平台培育40万元；3、提升研发经费投入强度和技术成果交易额，用于研发经费后补助等80万元；4、助力乡村振兴建设，用于科技特派员工作站工作经费等60万元；5、机关运行经费50万元。</t>
  </si>
  <si>
    <t>防雷工作经费和设备维修经费34万元、气象经费7.13万元</t>
  </si>
  <si>
    <t>防雷工作经费30万、气象运行维持等经费4万</t>
  </si>
  <si>
    <t>消防大队</t>
  </si>
  <si>
    <r>
      <rPr>
        <sz val="11"/>
        <rFont val="宋体"/>
        <charset val="134"/>
        <scheme val="minor"/>
      </rPr>
      <t>1.农村党小组活动经费45.85万（500元×917个）；2.村民小组长专项补助经费35.83万（269.36万，800元/人×3367人，上级补助166.21万，乡镇负担67.32万）；3.村级党员活动经费106.056万（新增11389人×40元/人=45.556万元）;4.行政村综治工作经费18.1万（181个村×1000元）;5.村（社区）干部基本报酬中书记、主任正职待遇县级配套333.299万元（255人×2579元/月×12月=789.174万元，副职：643人×2141元/月×12月=1651.9956万元，其中：2022年正职提职191元/月、副职159元/月，县级20%部分75.432万元）</t>
    </r>
    <r>
      <rPr>
        <sz val="11"/>
        <color rgb="FFFF0000"/>
        <rFont val="宋体"/>
        <charset val="134"/>
        <scheme val="minor"/>
      </rPr>
      <t xml:space="preserve">
</t>
    </r>
    <r>
      <rPr>
        <sz val="11"/>
        <rFont val="宋体"/>
        <charset val="134"/>
        <scheme val="minor"/>
      </rPr>
      <t>6.村干部养老保险288.55万（2727.36元/年*（973+85））;7.农村离任“两老”生活补助县级配套76.48万（5520元/年*7人=3.864万元，5280元/年*3=1.584万元，5040元/年*270=136.08万元，总共141.528万元）</t>
    </r>
    <r>
      <rPr>
        <sz val="11"/>
        <color rgb="FFFF0000"/>
        <rFont val="宋体"/>
        <charset val="134"/>
        <scheme val="minor"/>
      </rPr>
      <t xml:space="preserve">
</t>
    </r>
    <r>
      <rPr>
        <sz val="11"/>
        <rFont val="宋体"/>
        <charset val="134"/>
        <scheme val="minor"/>
      </rPr>
      <t>8.落实驻村工作队待遇68.004万（15人×650元/月×12=11.7万元；68人×690元/月×12=56.304万元）,9.第一书记工作经费80万元（1万/人*80个）,10.村级活动场所维修改造36万(9*4万)</t>
    </r>
    <r>
      <rPr>
        <sz val="11"/>
        <color rgb="FFFF0000"/>
        <rFont val="宋体"/>
        <charset val="134"/>
        <scheme val="minor"/>
      </rPr>
      <t xml:space="preserve">
</t>
    </r>
  </si>
  <si>
    <r>
      <rPr>
        <sz val="14"/>
        <color rgb="FFFF0000"/>
        <rFont val="宋体"/>
        <charset val="134"/>
        <scheme val="minor"/>
      </rPr>
      <t xml:space="preserve">
</t>
    </r>
    <r>
      <rPr>
        <sz val="14"/>
        <rFont val="宋体"/>
        <charset val="134"/>
        <scheme val="minor"/>
      </rPr>
      <t>11.康乐社区经费225.458万（75个干部工资70%部分55.44万、社保缴费17.21万、6个社区办公经费15万含综治经费1000元/个，街道配套15万，（1)新增3个社区运转经费：24万元(原6个社区平均基数）×3×30%=21.6万元。社区工作经费：9个×5万元=45万元。社区服务群众专项经费：9个×5万元=45万元（2）26人×1200元×12月×70%=26.208万元）。江工社区8人工资及办公经费17.1万，乡镇社区经费县配套20.3万(总共13.5万/个，县级配套1.45万/个，含综治经费1000元/个，乡镇3.55万/个)
12.党内激励关怀61.7088万元（①2022年实际需94.38万元，其中市级配套18.996万元，县级配套75.384万元（含县级留存党费负担20%即15.0768万元；②补2022年实际和预算差额60.3072-58.9056=1.4016万元）</t>
    </r>
  </si>
  <si>
    <t>特定目标类-本级专项资金</t>
  </si>
  <si>
    <t>取消药品加成减少的收入，县财政补助4%。</t>
  </si>
  <si>
    <r>
      <rPr>
        <u/>
        <sz val="16"/>
        <color theme="1"/>
        <rFont val="宋体"/>
        <charset val="134"/>
        <scheme val="minor"/>
      </rPr>
      <t>1、退役士兵自主就业县级配套：620年X0.45万元/年=279万元；2、退役士兵自主就业技能培训补助：160人*（0.03万元*5月）=24万元；3、转业士官待安置期社保医保接续：医保：4832*0.068*3*22=2.17万元
养老保险：8173*0.2*3*5=2.45万元                   7265*0.2*3*17=  7.4万元；4、转业士官待安置期最低生活补助0.161万元/人.年*6个月*22人=21.25；</t>
    </r>
    <r>
      <rPr>
        <sz val="16"/>
        <color theme="1"/>
        <rFont val="宋体"/>
        <charset val="134"/>
        <scheme val="minor"/>
      </rPr>
      <t>5、企业军转干部维稳经费10万元</t>
    </r>
  </si>
  <si>
    <t>维稳安全100万元，路灯电费300万元，智能安防监控建设1300万元，固定资购置500万元，大型会议300万元，专项接待100万元，机关食堂80万元，企业刻章经费40万元，国调队调查经费80万元，综合经费300万元，禁毒反恐经费120万元，看守所伙食费50万元，妇女儿童发展100万元，社区矫正30万元，走访慰问150万元，村妇女小组长工资报酬155万元，人民调解工作经费13万，行政复议经费及行政应诉工作经费10万，经济普查100万元，信访专项200万元，行政执法监督和行政调解法律咨询13万，入规企业统计经费40万元，专项活动经费426万元等</t>
  </si>
  <si>
    <t>农产品质量安全检验检测50万元，有机农业50万元，农村饮水工程200万元，防汛工作经费20万元，山洪灾害、抗旱、防汛系统维护50万元，早稻种植900万元，高标准农田150万元，农田水利建设500万元，特色农业发展200万元、价格临时补贴150万元，乡村振兴项目250万元，林业事业发展500万元，农村基础设施建设1487万元等</t>
  </si>
  <si>
    <t>龙湖公园物业管理费200万元，台泉环保公司垃圾填埋场渗滤液处理费260万元，瀚蓝公司垃圾焚烧发电垃圾处理费750万元，瀚蓝公司处理洪城水业污泥处理费40万元，瀚蓝公司处理垃圾填埋场渗滤液处理费100万元，垃圾分类运营服务费900万元，大气污染防治255万元，集中式饮用水源地水质自动监测站运行维护费及长江经济带水质自动监测站采水系统维护费20万元，农村环境综合整治800万元、污水处理730万元等</t>
  </si>
  <si>
    <t>疫情防控2800万元，优秀医务工作者奖励8万元，农村脱贫人口家庭医生签约服务费135万元，计生利导30万元，信息系统建设27万元等</t>
  </si>
  <si>
    <t>名师名校长24万元，办学绩效评价奖励100万元，提质强校300万元，教育城域网购买服务采购项目500万元，教育培训530万元，督导40万元，教师节奖励300万元，艺术创作、非物质文化遗产保护、扫黄打非17万元，学术研读培训专项200万元，文化旅游活动专项100万元，城市微书房建设770万元，购书经费15万元，旅游发展专项资金1000万元，其他174万元等</t>
  </si>
  <si>
    <t>企业科技创新150万元、新获省级研发机构、国家发明专利、国家高新技术企业奖励40万元，认定科技型中小企业110万元，认定省级重点新产品15万元，新获国家实用新型专利35万元，高校产研合作80万元</t>
  </si>
  <si>
    <t>宜春海关出口烟花监管工作经费150万，招商专班经费50万元，高质量发展考评50万元、外汇企业现汇进资奖750万元，出口创汇2000万元等</t>
  </si>
  <si>
    <t>已盘活存量按原用途使用项目12551万元</t>
  </si>
  <si>
    <t>2010101-行政运行</t>
  </si>
  <si>
    <t>2010102-一般行政管理事务</t>
  </si>
  <si>
    <t>2010104-人大会议</t>
  </si>
  <si>
    <t>2010108-代表工作</t>
  </si>
  <si>
    <t>2010201-行政运行</t>
  </si>
  <si>
    <t>2010202-一般行政管理事务</t>
  </si>
  <si>
    <t>2010301-行政运行</t>
  </si>
  <si>
    <t>2010306-政务公开审批</t>
  </si>
  <si>
    <t>2010308-信访事务</t>
  </si>
  <si>
    <t>2010399-其他政府办公厅（室）及相关机构事务支出</t>
  </si>
  <si>
    <t>2010401-行政运行</t>
  </si>
  <si>
    <t>2010406-社会事业发展规划</t>
  </si>
  <si>
    <t>2010408-物价管理</t>
  </si>
  <si>
    <t>2010499-其他发展与改革事务支出</t>
  </si>
  <si>
    <t>2010501-行政运行</t>
  </si>
  <si>
    <t>2010505-专项统计业务</t>
  </si>
  <si>
    <t>2010601-行政运行</t>
  </si>
  <si>
    <t>2010603-机关服务</t>
  </si>
  <si>
    <t>2010604-预算改革业务</t>
  </si>
  <si>
    <t>2010607-信息化建设</t>
  </si>
  <si>
    <t>2010608-财政委托业务支出</t>
  </si>
  <si>
    <t>2010699-其他财政事务支出</t>
  </si>
  <si>
    <t>2010801-行政运行</t>
  </si>
  <si>
    <t>2010805-审计管理</t>
  </si>
  <si>
    <t>2011199-其他纪检监察事务支出</t>
  </si>
  <si>
    <t>2012501-行政运行</t>
  </si>
  <si>
    <t>2012599-其他港澳台事务支出</t>
  </si>
  <si>
    <t>2012604-档案馆</t>
  </si>
  <si>
    <t>2012801-行政运行</t>
  </si>
  <si>
    <t>2012899-其他民主党派及工商联事务支出</t>
  </si>
  <si>
    <t>2012901-行政运行</t>
  </si>
  <si>
    <t>2012999-其他群众团体事务支出</t>
  </si>
  <si>
    <t>2013101-行政运行</t>
  </si>
  <si>
    <t>2013201-行政运行</t>
  </si>
  <si>
    <t>2013299-其他组织事务支出</t>
  </si>
  <si>
    <t>2013301-行政运行</t>
  </si>
  <si>
    <t>2013399-其他宣传事务支出</t>
  </si>
  <si>
    <t>2013401-行政运行</t>
  </si>
  <si>
    <t>2013601-行政运行</t>
  </si>
  <si>
    <t>2013603-机关服务</t>
  </si>
  <si>
    <t>2013699-其他共产党事务支出</t>
  </si>
  <si>
    <t>2013801-行政运行</t>
  </si>
  <si>
    <t>2013802-一般行政管理事务</t>
  </si>
  <si>
    <t>2013805-市场秩序执法</t>
  </si>
  <si>
    <t>2013899-其他市场监督管理事务</t>
  </si>
  <si>
    <t>2019999-其他一般公共服务支出</t>
  </si>
  <si>
    <t>2040201-行政运行</t>
  </si>
  <si>
    <t>2040220-执法办案</t>
  </si>
  <si>
    <t>2040299-其他公安支出</t>
  </si>
  <si>
    <t>2040601-行政运行</t>
  </si>
  <si>
    <t>2040604-基层司法业务</t>
  </si>
  <si>
    <t>2040605-普法宣传</t>
  </si>
  <si>
    <t>2040607-公共法律服务</t>
  </si>
  <si>
    <t>2040610-社区矫正</t>
  </si>
  <si>
    <t>2040612-法治建设</t>
  </si>
  <si>
    <t>2040699-其他司法支出</t>
  </si>
  <si>
    <t>2049999-其他公共安全支出</t>
  </si>
  <si>
    <t>2050101-行政运行</t>
  </si>
  <si>
    <t>2050103-机关服务</t>
  </si>
  <si>
    <t>2050201-学前教育</t>
  </si>
  <si>
    <t>2050202-小学教育</t>
  </si>
  <si>
    <t>2050203-初中教育</t>
  </si>
  <si>
    <t>2050204-高中教育</t>
  </si>
  <si>
    <t>2050302-中等职业教育</t>
  </si>
  <si>
    <t>2050701-特殊学校教育</t>
  </si>
  <si>
    <t>2050801-教师进修</t>
  </si>
  <si>
    <t>2050802-干部教育</t>
  </si>
  <si>
    <t>2060101-行政运行</t>
  </si>
  <si>
    <t>2060103-机关服务</t>
  </si>
  <si>
    <t>2060701-机构运行</t>
  </si>
  <si>
    <t>2060702-科普活动</t>
  </si>
  <si>
    <t>2060704-学术交流活动</t>
  </si>
  <si>
    <t>2060705-科技馆站</t>
  </si>
  <si>
    <t>2069999-其他科学技术支出</t>
  </si>
  <si>
    <t>2070101-行政运行</t>
  </si>
  <si>
    <t>2070104-图书馆</t>
  </si>
  <si>
    <t>2070105-文化展示及纪念机构</t>
  </si>
  <si>
    <t>2070110-文化和旅游交流与合作</t>
  </si>
  <si>
    <t>2070111-文化创作与保护</t>
  </si>
  <si>
    <t>2070205-博物馆</t>
  </si>
  <si>
    <t>2070303-机关服务</t>
  </si>
  <si>
    <t>2070607-电影</t>
  </si>
  <si>
    <t>2079999-其他文化旅游体育与传媒支出</t>
  </si>
  <si>
    <t>2080101-行政运行</t>
  </si>
  <si>
    <t>2080104-综合业务管理</t>
  </si>
  <si>
    <t>2080112-劳动人事争议调解仲裁</t>
  </si>
  <si>
    <t>2080201-行政运行</t>
  </si>
  <si>
    <t>2080299-其他民政管理事务支出</t>
  </si>
  <si>
    <t>2080501-行政单位离退休</t>
  </si>
  <si>
    <t>2080502-事业单位离退休</t>
  </si>
  <si>
    <t>2080505-机关事业单位基本养老保险缴费支出</t>
  </si>
  <si>
    <t>2080506-机关事业单位职业年金缴费支出</t>
  </si>
  <si>
    <t>2080508-对机关事业单位职业年金的补助</t>
  </si>
  <si>
    <t>2080599-其他行政事业单位养老支出</t>
  </si>
  <si>
    <t>2080799-其他就业补助支出</t>
  </si>
  <si>
    <t>2080801-死亡抚恤</t>
  </si>
  <si>
    <t>2080805-义务兵优待</t>
  </si>
  <si>
    <t>2080807-光荣院</t>
  </si>
  <si>
    <t>2080899-其他优抚支出</t>
  </si>
  <si>
    <t>2080901-退役士兵安置</t>
  </si>
  <si>
    <t>2080902-军队移交政府的离退休人员安置</t>
  </si>
  <si>
    <t>2080999-其他退役安置支出</t>
  </si>
  <si>
    <t>2081001-儿童福利</t>
  </si>
  <si>
    <t>2081002-老年福利</t>
  </si>
  <si>
    <t>2081004-殡葬</t>
  </si>
  <si>
    <t>2081005-社会福利事业单位</t>
  </si>
  <si>
    <t>2081099-其他社会福利支出</t>
  </si>
  <si>
    <t>2081104-残疾人康复</t>
  </si>
  <si>
    <t>2081105-残疾人就业</t>
  </si>
  <si>
    <t>2081199-其他残疾人事业支出</t>
  </si>
  <si>
    <t>2081601-行政运行</t>
  </si>
  <si>
    <t>2081699-其他红十字事业支出</t>
  </si>
  <si>
    <t>2081901-城市最低生活保障金支出</t>
  </si>
  <si>
    <t>2081902-农村最低生活保障金支出</t>
  </si>
  <si>
    <t>2082001-临时救助支出</t>
  </si>
  <si>
    <t>2082101-城市特困人员救助供养支出</t>
  </si>
  <si>
    <t>2082102-农村特困人员救助供养支出</t>
  </si>
  <si>
    <t>2082501-其他城市生活救助</t>
  </si>
  <si>
    <t>2082601-财政对企业职工基本养老保险基金的补助</t>
  </si>
  <si>
    <t>2082702-财政对工伤保险基金的补助</t>
  </si>
  <si>
    <t>2082801-行政运行</t>
  </si>
  <si>
    <t>2082899-其他退役军人事务管理支出</t>
  </si>
  <si>
    <t>2100101-行政运行</t>
  </si>
  <si>
    <t>2100199-其他卫生健康管理事务支出</t>
  </si>
  <si>
    <t>2100201-综合医院</t>
  </si>
  <si>
    <t>2100202-中医（民族）医院</t>
  </si>
  <si>
    <t>2100206-妇幼保健医院</t>
  </si>
  <si>
    <t>2100399-其他基层医疗卫生机构支出</t>
  </si>
  <si>
    <t>2100401-疾病预防控制机构</t>
  </si>
  <si>
    <t>2100402-卫生监督机构</t>
  </si>
  <si>
    <t>2100408-基本公共卫生服务</t>
  </si>
  <si>
    <t>2100717-计划生育服务</t>
  </si>
  <si>
    <t>2101101-行政单位医疗</t>
  </si>
  <si>
    <t>2101102-事业单位医疗</t>
  </si>
  <si>
    <t>2101103-公务员医疗补助</t>
  </si>
  <si>
    <t>2101199-其他行政事业单位医疗支出</t>
  </si>
  <si>
    <t>2101201-财政对职工基本医疗保险基金的补助</t>
  </si>
  <si>
    <t>2101202-财政对城乡居民基本医疗保险基金的补助</t>
  </si>
  <si>
    <t>2101399-其他医疗救助支出</t>
  </si>
  <si>
    <t>2101501-行政运行</t>
  </si>
  <si>
    <t>2109999-其他卫生健康支出</t>
  </si>
  <si>
    <t>2120101-行政运行</t>
  </si>
  <si>
    <t>2120104-城管执法</t>
  </si>
  <si>
    <t>2120199-其他城乡社区管理事务支出</t>
  </si>
  <si>
    <t>2130101-行政运行</t>
  </si>
  <si>
    <t>2130104-事业运行</t>
  </si>
  <si>
    <t>2130111-统计监测与信息服务</t>
  </si>
  <si>
    <t>2130199-其他农业农村支出</t>
  </si>
  <si>
    <t>2130201-行政运行</t>
  </si>
  <si>
    <t>2130204-事业机构</t>
  </si>
  <si>
    <t>2130207-森林资源管理</t>
  </si>
  <si>
    <t>2130212-湿地保护</t>
  </si>
  <si>
    <t>2130234-林业草原防灾减灾</t>
  </si>
  <si>
    <t>2130299-其他林业和草原支出</t>
  </si>
  <si>
    <t>2130301-行政运行</t>
  </si>
  <si>
    <t>2130304-水利行业业务管理</t>
  </si>
  <si>
    <t>2130399-其他水利支出</t>
  </si>
  <si>
    <t>2130501-行政运行</t>
  </si>
  <si>
    <t>2130599-其他巩固脱贫攻坚成果衔接乡村振兴支出</t>
  </si>
  <si>
    <t>2130804-创业担保贷款贴息及奖补</t>
  </si>
  <si>
    <t>2140101-行政运行</t>
  </si>
  <si>
    <t>2149999-其他交通运输支出</t>
  </si>
  <si>
    <t>2150501-行政运行</t>
  </si>
  <si>
    <t>2150599-其他工业和信息产业监管支出</t>
  </si>
  <si>
    <t>2150899-其他支持中小企业发展和管理支出</t>
  </si>
  <si>
    <t>2160201-行政运行</t>
  </si>
  <si>
    <t>2160250-事业运行</t>
  </si>
  <si>
    <t>2160299-其他商业流通事务支出</t>
  </si>
  <si>
    <t>2200101-行政运行</t>
  </si>
  <si>
    <t>2210201-住房公积金</t>
  </si>
  <si>
    <t>2220401-储备粮油补贴</t>
  </si>
  <si>
    <t>2240101-行政运行</t>
  </si>
  <si>
    <t>2240106-安全监管</t>
  </si>
  <si>
    <t>2240108-应急救援</t>
  </si>
  <si>
    <t>2010107-人大代表履职能力提升</t>
  </si>
  <si>
    <t>2010109-人大信访工作</t>
  </si>
  <si>
    <t>2010150-事业运行</t>
  </si>
  <si>
    <t>2010199-其他人大事务支出</t>
  </si>
  <si>
    <t>2010206-参政议政</t>
  </si>
  <si>
    <t>2010299-其他政协事务支出</t>
  </si>
  <si>
    <t>2010302-一般行政管理事务</t>
  </si>
  <si>
    <t>2010350-事业运行</t>
  </si>
  <si>
    <t>2010599-其他统计信息事务支出</t>
  </si>
  <si>
    <t>2010799-其他税收事务支出</t>
  </si>
  <si>
    <t>2011308-招商引资</t>
  </si>
  <si>
    <t>2011399-其他商贸事务支出</t>
  </si>
  <si>
    <t>2012906-工会事务</t>
  </si>
  <si>
    <t>2013102-一般行政管理事务</t>
  </si>
  <si>
    <t>2013199-其他党委办公厅（室）及相关机构事务支出</t>
  </si>
  <si>
    <t>2013499-其他统战事务支出</t>
  </si>
  <si>
    <t>2030607-民兵</t>
  </si>
  <si>
    <t>2040199-其他武装警察部队支出</t>
  </si>
  <si>
    <t>2059999-其他教育支出</t>
  </si>
  <si>
    <t>2060404-科技成果转化与扩散</t>
  </si>
  <si>
    <t>2070109-群众文化</t>
  </si>
  <si>
    <t>2100499-其他公共卫生支出</t>
  </si>
  <si>
    <t>2100799-其他计划生育事务支出</t>
  </si>
  <si>
    <t>2110199-其他环境保护管理事务支出</t>
  </si>
  <si>
    <t>2110302-水体</t>
  </si>
  <si>
    <t>2119999-其他节能环保支出</t>
  </si>
  <si>
    <t>2120399-其他城乡社区公共设施支出</t>
  </si>
  <si>
    <t>2129999-其他城乡社区支出</t>
  </si>
  <si>
    <t>2130705-对村民委员会和村党支部的补助</t>
  </si>
  <si>
    <t>2139999-其他农林水支出</t>
  </si>
  <si>
    <t>2150802-一般行政管理事务</t>
  </si>
  <si>
    <t>2150805-中小企业发展专项</t>
  </si>
  <si>
    <t>2169999-其他商业服务业等支出</t>
  </si>
  <si>
    <t>2209999-其他自然资源海洋气象等支出</t>
  </si>
  <si>
    <t>2240199-其他应急管理支出</t>
  </si>
  <si>
    <t>2240703-自然灾害救灾补助</t>
  </si>
  <si>
    <t>2249999-其他灾害防治及应急管理支出</t>
  </si>
  <si>
    <t>2296002-用于社会福利的彩票公益金支出</t>
  </si>
  <si>
    <t>2299999-其他支出</t>
  </si>
  <si>
    <t>赣财建指[2021]126号</t>
  </si>
  <si>
    <t>2160299</t>
  </si>
  <si>
    <t>其他商业流通事务支出</t>
  </si>
  <si>
    <t>宜财农指〔2021〕42号</t>
  </si>
  <si>
    <t>2130399</t>
  </si>
  <si>
    <t>其他水利支出</t>
  </si>
  <si>
    <t>宜财农指【2021】0008号</t>
  </si>
  <si>
    <t>赣财农指[2020]0061号</t>
  </si>
  <si>
    <t>2130701</t>
  </si>
  <si>
    <t>对村级公益事业建设的补助</t>
  </si>
  <si>
    <t>赣财农指[2020]59号</t>
  </si>
  <si>
    <t>2130199</t>
  </si>
  <si>
    <t>其他农业农村支出</t>
  </si>
  <si>
    <t>赣财农指[2021]23号</t>
  </si>
  <si>
    <t>2130153</t>
  </si>
  <si>
    <t>农田建设</t>
  </si>
  <si>
    <t>赣财农指[2022]20号</t>
  </si>
  <si>
    <t>赣财农指【2020】59号</t>
  </si>
  <si>
    <t>宜财农指〔2021〕91号</t>
  </si>
  <si>
    <t>2130316</t>
  </si>
  <si>
    <t>农村水利</t>
  </si>
  <si>
    <t>赣财农指[2020]64号</t>
  </si>
  <si>
    <t>宜财农指【2021】147号</t>
  </si>
  <si>
    <t>宜财农指〔2021〕161号</t>
  </si>
  <si>
    <t>宜财农指〔2021〕148号</t>
  </si>
  <si>
    <t>2130314</t>
  </si>
  <si>
    <t>防汛</t>
  </si>
  <si>
    <t>赣财农指[2020]0064号</t>
  </si>
  <si>
    <t>赣财农指[2020]56号</t>
  </si>
  <si>
    <t>宜财建指〔2021〕73号</t>
  </si>
  <si>
    <t>宜财资环指[2021]60号</t>
  </si>
  <si>
    <t>2130299</t>
  </si>
  <si>
    <t>其他林业和草原支出</t>
  </si>
  <si>
    <t>宜财建指[2022]61号</t>
  </si>
  <si>
    <t>宜财建指〔2021〕100号</t>
  </si>
  <si>
    <t>2110401</t>
  </si>
  <si>
    <t>生态保护</t>
  </si>
  <si>
    <t>宜财农指〔2021〕34号</t>
  </si>
  <si>
    <t>赣财预[2008]230号</t>
  </si>
  <si>
    <t>2139999</t>
  </si>
  <si>
    <t>其他农林水支出</t>
  </si>
  <si>
    <t>宜财农指〔2021〕77号</t>
  </si>
  <si>
    <t>2130704</t>
  </si>
  <si>
    <t>国有农场办社会职能改革补助</t>
  </si>
  <si>
    <t>赣财预[2008]253号</t>
  </si>
  <si>
    <t>宜财建指〔2021〕78号</t>
  </si>
  <si>
    <t>宜财农指[2021]153号</t>
  </si>
  <si>
    <t>宜财农指[2021]158号</t>
  </si>
  <si>
    <t>宜财农指[2021]162号</t>
  </si>
  <si>
    <t>2130135</t>
  </si>
  <si>
    <t>农业资源保护修复与利用</t>
  </si>
</sst>
</file>

<file path=xl/styles.xml><?xml version="1.0" encoding="utf-8"?>
<styleSheet xmlns="http://schemas.openxmlformats.org/spreadsheetml/2006/main">
  <numFmts count="16">
    <numFmt numFmtId="176" formatCode="_ * #,##0_ ;_ * \-#,##0_ ;_ * &quot;-&quot;??_ ;_ @_ "/>
    <numFmt numFmtId="41" formatCode="_ * #,##0_ ;_ * \-#,##0_ ;_ * &quot;-&quot;_ ;_ @_ "/>
    <numFmt numFmtId="177" formatCode="0.00_ "/>
    <numFmt numFmtId="178" formatCode="0_ "/>
    <numFmt numFmtId="179" formatCode="#,##0.00_ ;\-#,##0.00;;"/>
    <numFmt numFmtId="180" formatCode="#,##0_ ;\-#,##0;;"/>
    <numFmt numFmtId="44" formatCode="_ &quot;￥&quot;* #,##0.00_ ;_ &quot;￥&quot;* \-#,##0.00_ ;_ &quot;￥&quot;* &quot;-&quot;??_ ;_ @_ "/>
    <numFmt numFmtId="181" formatCode="0_);[Red]\(0\)"/>
    <numFmt numFmtId="182" formatCode="0.00_);[Red]\(0.00\)"/>
    <numFmt numFmtId="183" formatCode="#,##0.00_);[Red]\(#,##0.00\)"/>
    <numFmt numFmtId="42" formatCode="_ &quot;￥&quot;* #,##0_ ;_ &quot;￥&quot;* \-#,##0_ ;_ &quot;￥&quot;* &quot;-&quot;_ ;_ @_ "/>
    <numFmt numFmtId="184" formatCode="#,##0.00_ "/>
    <numFmt numFmtId="185" formatCode="#,##0_ "/>
    <numFmt numFmtId="43" formatCode="_ * #,##0.00_ ;_ * \-#,##0.00_ ;_ * &quot;-&quot;??_ ;_ @_ "/>
    <numFmt numFmtId="186" formatCode="0.0000_ "/>
    <numFmt numFmtId="187" formatCode="0.000_ "/>
  </numFmts>
  <fonts count="80">
    <font>
      <sz val="11"/>
      <color theme="1"/>
      <name val="宋体"/>
      <charset val="134"/>
      <scheme val="minor"/>
    </font>
    <font>
      <sz val="16"/>
      <color theme="1"/>
      <name val="宋体"/>
      <charset val="134"/>
      <scheme val="minor"/>
    </font>
    <font>
      <sz val="16"/>
      <name val="宋体"/>
      <charset val="134"/>
      <scheme val="minor"/>
    </font>
    <font>
      <sz val="16"/>
      <color indexed="8"/>
      <name val="宋体"/>
      <charset val="134"/>
    </font>
    <font>
      <sz val="11"/>
      <color indexed="8"/>
      <name val="宋体"/>
      <charset val="134"/>
      <scheme val="minor"/>
    </font>
    <font>
      <b/>
      <sz val="11"/>
      <color theme="1"/>
      <name val="宋体"/>
      <charset val="134"/>
      <scheme val="minor"/>
    </font>
    <font>
      <sz val="12"/>
      <color theme="1"/>
      <name val="宋体"/>
      <charset val="134"/>
      <scheme val="minor"/>
    </font>
    <font>
      <sz val="20"/>
      <color theme="1"/>
      <name val="方正小标宋简体"/>
      <charset val="134"/>
    </font>
    <font>
      <b/>
      <sz val="16"/>
      <color theme="1"/>
      <name val="宋体"/>
      <charset val="134"/>
      <scheme val="minor"/>
    </font>
    <font>
      <sz val="14"/>
      <color theme="1"/>
      <name val="宋体"/>
      <charset val="134"/>
      <scheme val="minor"/>
    </font>
    <font>
      <u/>
      <sz val="16"/>
      <color theme="1"/>
      <name val="宋体"/>
      <charset val="134"/>
      <scheme val="minor"/>
    </font>
    <font>
      <sz val="12"/>
      <name val="宋体"/>
      <charset val="134"/>
      <scheme val="minor"/>
    </font>
    <font>
      <sz val="12"/>
      <color indexed="8"/>
      <name val="宋体"/>
      <charset val="134"/>
    </font>
    <font>
      <sz val="16"/>
      <name val="宋体"/>
      <charset val="134"/>
    </font>
    <font>
      <sz val="14"/>
      <color indexed="8"/>
      <name val="宋体"/>
      <charset val="134"/>
    </font>
    <font>
      <b/>
      <sz val="12"/>
      <color theme="1"/>
      <name val="宋体"/>
      <charset val="134"/>
      <scheme val="minor"/>
    </font>
    <font>
      <sz val="11"/>
      <name val="宋体"/>
      <charset val="134"/>
      <scheme val="minor"/>
    </font>
    <font>
      <sz val="14"/>
      <color rgb="FFFF0000"/>
      <name val="宋体"/>
      <charset val="134"/>
      <scheme val="minor"/>
    </font>
    <font>
      <sz val="16"/>
      <color rgb="FFFF0000"/>
      <name val="宋体"/>
      <charset val="134"/>
      <scheme val="minor"/>
    </font>
    <font>
      <sz val="16"/>
      <color indexed="8"/>
      <name val="宋体"/>
      <charset val="134"/>
      <scheme val="minor"/>
    </font>
    <font>
      <sz val="14"/>
      <name val="宋体"/>
      <charset val="134"/>
    </font>
    <font>
      <sz val="12"/>
      <name val="宋体"/>
      <charset val="134"/>
    </font>
    <font>
      <sz val="10"/>
      <name val="宋体"/>
      <charset val="134"/>
    </font>
    <font>
      <sz val="12"/>
      <color theme="1"/>
      <name val="宋体"/>
      <charset val="134"/>
    </font>
    <font>
      <sz val="12"/>
      <color theme="1"/>
      <name val="Times New Roman"/>
      <charset val="134"/>
    </font>
    <font>
      <b/>
      <sz val="12"/>
      <name val="宋体"/>
      <charset val="134"/>
    </font>
    <font>
      <b/>
      <sz val="12"/>
      <color theme="1"/>
      <name val="宋体"/>
      <charset val="134"/>
    </font>
    <font>
      <b/>
      <sz val="12"/>
      <color theme="1"/>
      <name val="黑体"/>
      <charset val="134"/>
    </font>
    <font>
      <sz val="20"/>
      <color indexed="8"/>
      <name val="方正小标宋简体"/>
      <charset val="134"/>
    </font>
    <font>
      <sz val="20"/>
      <name val="方正小标宋简体"/>
      <charset val="134"/>
    </font>
    <font>
      <sz val="10"/>
      <color indexed="8"/>
      <name val="宋体"/>
      <charset val="134"/>
    </font>
    <font>
      <sz val="10.5"/>
      <name val="宋体"/>
      <charset val="134"/>
    </font>
    <font>
      <b/>
      <sz val="10.5"/>
      <name val="宋体"/>
      <charset val="134"/>
    </font>
    <font>
      <b/>
      <sz val="12"/>
      <color indexed="8"/>
      <name val="宋体"/>
      <charset val="134"/>
    </font>
    <font>
      <b/>
      <sz val="12"/>
      <name val="Helv"/>
      <charset val="134"/>
    </font>
    <font>
      <u/>
      <sz val="12"/>
      <color theme="1"/>
      <name val="宋体"/>
      <charset val="134"/>
      <scheme val="minor"/>
    </font>
    <font>
      <sz val="12"/>
      <color rgb="FFFF0000"/>
      <name val="宋体"/>
      <charset val="134"/>
      <scheme val="minor"/>
    </font>
    <font>
      <sz val="12"/>
      <color indexed="8"/>
      <name val="宋体"/>
      <charset val="134"/>
      <scheme val="minor"/>
    </font>
    <font>
      <sz val="12"/>
      <name val="Helv"/>
      <charset val="134"/>
    </font>
    <font>
      <sz val="12"/>
      <name val="Times New Roman"/>
      <charset val="134"/>
    </font>
    <font>
      <b/>
      <sz val="12"/>
      <name val="黑体"/>
      <charset val="134"/>
    </font>
    <font>
      <sz val="12"/>
      <name val="黑体"/>
      <charset val="134"/>
    </font>
    <font>
      <sz val="16"/>
      <name val="黑体"/>
      <charset val="134"/>
    </font>
    <font>
      <sz val="9"/>
      <name val="宋体"/>
      <charset val="134"/>
    </font>
    <font>
      <sz val="10"/>
      <name val="Times New Roman"/>
      <charset val="134"/>
    </font>
    <font>
      <b/>
      <sz val="18"/>
      <name val="黑体"/>
      <charset val="134"/>
    </font>
    <font>
      <b/>
      <sz val="20"/>
      <name val="宋体"/>
      <charset val="134"/>
    </font>
    <font>
      <sz val="52"/>
      <name val="方正小标宋简体"/>
      <charset val="134"/>
    </font>
    <font>
      <sz val="48"/>
      <name val="方正小标宋简体"/>
      <charset val="134"/>
    </font>
    <font>
      <sz val="22"/>
      <name val="方正小标宋简体"/>
      <charset val="134"/>
    </font>
    <font>
      <sz val="24"/>
      <name val="方正小标宋简体"/>
      <charset val="134"/>
    </font>
    <font>
      <sz val="11"/>
      <color theme="0"/>
      <name val="宋体"/>
      <charset val="0"/>
      <scheme val="minor"/>
    </font>
    <font>
      <sz val="11"/>
      <color theme="1"/>
      <name val="宋体"/>
      <charset val="0"/>
      <scheme val="minor"/>
    </font>
    <font>
      <b/>
      <sz val="11"/>
      <color theme="3"/>
      <name val="宋体"/>
      <charset val="134"/>
      <scheme val="minor"/>
    </font>
    <font>
      <b/>
      <sz val="15"/>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b/>
      <sz val="18"/>
      <color theme="3"/>
      <name val="宋体"/>
      <charset val="134"/>
      <scheme val="minor"/>
    </font>
    <font>
      <sz val="11"/>
      <color rgb="FFFF0000"/>
      <name val="宋体"/>
      <charset val="0"/>
      <scheme val="minor"/>
    </font>
    <font>
      <u/>
      <sz val="11"/>
      <color rgb="FF800080"/>
      <name val="宋体"/>
      <charset val="0"/>
      <scheme val="minor"/>
    </font>
    <font>
      <u/>
      <sz val="11"/>
      <color rgb="FF0000FF"/>
      <name val="宋体"/>
      <charset val="0"/>
      <scheme val="minor"/>
    </font>
    <font>
      <sz val="11"/>
      <color indexed="8"/>
      <name val="宋体"/>
      <charset val="134"/>
    </font>
    <font>
      <sz val="11"/>
      <color rgb="FF9C6500"/>
      <name val="宋体"/>
      <charset val="0"/>
      <scheme val="minor"/>
    </font>
    <font>
      <b/>
      <sz val="11"/>
      <color rgb="FFFA7D00"/>
      <name val="宋体"/>
      <charset val="0"/>
      <scheme val="minor"/>
    </font>
    <font>
      <sz val="11"/>
      <color rgb="FF3F3F76"/>
      <name val="宋体"/>
      <charset val="0"/>
      <scheme val="minor"/>
    </font>
    <font>
      <sz val="10"/>
      <name val="Arial"/>
      <charset val="134"/>
    </font>
    <font>
      <sz val="11"/>
      <color rgb="FF006100"/>
      <name val="宋体"/>
      <charset val="0"/>
      <scheme val="minor"/>
    </font>
    <font>
      <b/>
      <sz val="11"/>
      <color rgb="FF3F3F3F"/>
      <name val="宋体"/>
      <charset val="0"/>
      <scheme val="minor"/>
    </font>
    <font>
      <b/>
      <sz val="11"/>
      <color theme="1"/>
      <name val="宋体"/>
      <charset val="0"/>
      <scheme val="minor"/>
    </font>
    <font>
      <sz val="11"/>
      <color rgb="FFFA7D00"/>
      <name val="宋体"/>
      <charset val="0"/>
      <scheme val="minor"/>
    </font>
    <font>
      <i/>
      <sz val="11"/>
      <color rgb="FF7F7F7F"/>
      <name val="宋体"/>
      <charset val="0"/>
      <scheme val="minor"/>
    </font>
    <font>
      <u/>
      <sz val="14"/>
      <color theme="1"/>
      <name val="宋体"/>
      <charset val="134"/>
      <scheme val="minor"/>
    </font>
    <font>
      <sz val="11"/>
      <color rgb="FFFF0000"/>
      <name val="宋体"/>
      <charset val="134"/>
      <scheme val="minor"/>
    </font>
    <font>
      <sz val="14"/>
      <name val="宋体"/>
      <charset val="134"/>
      <scheme val="minor"/>
    </font>
    <font>
      <b/>
      <sz val="12"/>
      <name val="Times New Roman"/>
      <charset val="134"/>
    </font>
    <font>
      <sz val="9"/>
      <name val="Tahoma"/>
      <charset val="134"/>
    </font>
    <font>
      <b/>
      <sz val="9"/>
      <name val="Tahoma"/>
      <charset val="134"/>
    </font>
    <font>
      <b/>
      <sz val="9"/>
      <name val="宋体"/>
      <charset val="134"/>
    </font>
    <font>
      <sz val="9"/>
      <name val="宋体"/>
      <charset val="134"/>
    </font>
  </fonts>
  <fills count="37">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rgb="FFFFFF80"/>
        <bgColor indexed="64"/>
      </patternFill>
    </fill>
    <fill>
      <patternFill patternType="solid">
        <fgColor theme="0"/>
        <bgColor indexed="64"/>
      </patternFill>
    </fill>
    <fill>
      <patternFill patternType="solid">
        <fgColor theme="8"/>
        <bgColor indexed="64"/>
      </patternFill>
    </fill>
    <fill>
      <patternFill patternType="solid">
        <fgColor theme="7"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rgb="FFFFC7CE"/>
        <bgColor indexed="64"/>
      </patternFill>
    </fill>
    <fill>
      <patternFill patternType="solid">
        <fgColor rgb="FFA5A5A5"/>
        <bgColor indexed="64"/>
      </patternFill>
    </fill>
    <fill>
      <patternFill patternType="solid">
        <fgColor theme="9" tint="0.599993896298105"/>
        <bgColor indexed="64"/>
      </patternFill>
    </fill>
    <fill>
      <patternFill patternType="solid">
        <fgColor theme="7"/>
        <bgColor indexed="64"/>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FFEB9C"/>
        <bgColor indexed="64"/>
      </patternFill>
    </fill>
    <fill>
      <patternFill patternType="solid">
        <fgColor rgb="FFF2F2F2"/>
        <bgColor indexed="64"/>
      </patternFill>
    </fill>
    <fill>
      <patternFill patternType="solid">
        <fgColor rgb="FFFFCC9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indexed="0"/>
      </left>
      <right style="thin">
        <color indexed="0"/>
      </right>
      <top style="thin">
        <color indexed="0"/>
      </top>
      <bottom style="thin">
        <color indexed="0"/>
      </bottom>
      <diagonal/>
    </border>
    <border>
      <left/>
      <right/>
      <top/>
      <bottom style="thin">
        <color indexed="8"/>
      </bottom>
      <diagonal/>
    </border>
    <border>
      <left/>
      <right/>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auto="1"/>
      </right>
      <top style="thin">
        <color indexed="8"/>
      </top>
      <bottom style="thin">
        <color indexed="8"/>
      </bottom>
      <diagonal/>
    </border>
    <border>
      <left style="thin">
        <color auto="1"/>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auto="1"/>
      </top>
      <bottom style="thin">
        <color indexed="8"/>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s>
  <cellStyleXfs count="62">
    <xf numFmtId="0" fontId="0" fillId="0" borderId="0">
      <alignment vertical="center"/>
    </xf>
    <xf numFmtId="42" fontId="0" fillId="0" borderId="0" applyFont="0" applyFill="0" applyBorder="0" applyAlignment="0" applyProtection="0">
      <alignment vertical="center"/>
    </xf>
    <xf numFmtId="0" fontId="52" fillId="10" borderId="0" applyNumberFormat="0" applyBorder="0" applyAlignment="0" applyProtection="0">
      <alignment vertical="center"/>
    </xf>
    <xf numFmtId="0" fontId="65" fillId="24"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2" fillId="14" borderId="0" applyNumberFormat="0" applyBorder="0" applyAlignment="0" applyProtection="0">
      <alignment vertical="center"/>
    </xf>
    <xf numFmtId="0" fontId="55" fillId="15" borderId="0" applyNumberFormat="0" applyBorder="0" applyAlignment="0" applyProtection="0">
      <alignment vertical="center"/>
    </xf>
    <xf numFmtId="43" fontId="0" fillId="0" borderId="0" applyFont="0" applyFill="0" applyBorder="0" applyAlignment="0" applyProtection="0">
      <alignment vertical="center"/>
    </xf>
    <xf numFmtId="0" fontId="51" fillId="29" borderId="0" applyNumberFormat="0" applyBorder="0" applyAlignment="0" applyProtection="0">
      <alignment vertical="center"/>
    </xf>
    <xf numFmtId="0" fontId="61"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xf numFmtId="0" fontId="60" fillId="0" borderId="0" applyNumberFormat="0" applyFill="0" applyBorder="0" applyAlignment="0" applyProtection="0">
      <alignment vertical="center"/>
    </xf>
    <xf numFmtId="0" fontId="0" fillId="13" borderId="18" applyNumberFormat="0" applyFont="0" applyAlignment="0" applyProtection="0">
      <alignment vertical="center"/>
    </xf>
    <xf numFmtId="0" fontId="51" fillId="35" borderId="0" applyNumberFormat="0" applyBorder="0" applyAlignment="0" applyProtection="0">
      <alignment vertical="center"/>
    </xf>
    <xf numFmtId="0" fontId="53"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54" fillId="0" borderId="17" applyNumberFormat="0" applyFill="0" applyAlignment="0" applyProtection="0">
      <alignment vertical="center"/>
    </xf>
    <xf numFmtId="0" fontId="0" fillId="0" borderId="0">
      <alignment vertical="center"/>
    </xf>
    <xf numFmtId="0" fontId="57" fillId="0" borderId="17" applyNumberFormat="0" applyFill="0" applyAlignment="0" applyProtection="0">
      <alignment vertical="center"/>
    </xf>
    <xf numFmtId="0" fontId="51" fillId="34" borderId="0" applyNumberFormat="0" applyBorder="0" applyAlignment="0" applyProtection="0">
      <alignment vertical="center"/>
    </xf>
    <xf numFmtId="0" fontId="53" fillId="0" borderId="24" applyNumberFormat="0" applyFill="0" applyAlignment="0" applyProtection="0">
      <alignment vertical="center"/>
    </xf>
    <xf numFmtId="0" fontId="51" fillId="33" borderId="0" applyNumberFormat="0" applyBorder="0" applyAlignment="0" applyProtection="0">
      <alignment vertical="center"/>
    </xf>
    <xf numFmtId="0" fontId="68" fillId="23" borderId="21" applyNumberFormat="0" applyAlignment="0" applyProtection="0">
      <alignment vertical="center"/>
    </xf>
    <xf numFmtId="0" fontId="64" fillId="23" borderId="20" applyNumberFormat="0" applyAlignment="0" applyProtection="0">
      <alignment vertical="center"/>
    </xf>
    <xf numFmtId="0" fontId="56" fillId="16" borderId="19" applyNumberFormat="0" applyAlignment="0" applyProtection="0">
      <alignment vertical="center"/>
    </xf>
    <xf numFmtId="0" fontId="52" fillId="32" borderId="0" applyNumberFormat="0" applyBorder="0" applyAlignment="0" applyProtection="0">
      <alignment vertical="center"/>
    </xf>
    <xf numFmtId="0" fontId="51" fillId="20" borderId="0" applyNumberFormat="0" applyBorder="0" applyAlignment="0" applyProtection="0">
      <alignment vertical="center"/>
    </xf>
    <xf numFmtId="0" fontId="70" fillId="0" borderId="23" applyNumberFormat="0" applyFill="0" applyAlignment="0" applyProtection="0">
      <alignment vertical="center"/>
    </xf>
    <xf numFmtId="0" fontId="69" fillId="0" borderId="22" applyNumberFormat="0" applyFill="0" applyAlignment="0" applyProtection="0">
      <alignment vertical="center"/>
    </xf>
    <xf numFmtId="0" fontId="67" fillId="31" borderId="0" applyNumberFormat="0" applyBorder="0" applyAlignment="0" applyProtection="0">
      <alignment vertical="center"/>
    </xf>
    <xf numFmtId="0" fontId="63" fillId="22" borderId="0" applyNumberFormat="0" applyBorder="0" applyAlignment="0" applyProtection="0">
      <alignment vertical="center"/>
    </xf>
    <xf numFmtId="0" fontId="21" fillId="0" borderId="0"/>
    <xf numFmtId="0" fontId="52" fillId="9" borderId="0" applyNumberFormat="0" applyBorder="0" applyAlignment="0" applyProtection="0">
      <alignment vertical="center"/>
    </xf>
    <xf numFmtId="0" fontId="51" fillId="8" borderId="0" applyNumberFormat="0" applyBorder="0" applyAlignment="0" applyProtection="0">
      <alignment vertical="center"/>
    </xf>
    <xf numFmtId="0" fontId="52" fillId="12" borderId="0" applyNumberFormat="0" applyBorder="0" applyAlignment="0" applyProtection="0">
      <alignment vertical="center"/>
    </xf>
    <xf numFmtId="0" fontId="52" fillId="28" borderId="0" applyNumberFormat="0" applyBorder="0" applyAlignment="0" applyProtection="0">
      <alignment vertical="center"/>
    </xf>
    <xf numFmtId="0" fontId="52" fillId="11" borderId="0" applyNumberFormat="0" applyBorder="0" applyAlignment="0" applyProtection="0">
      <alignment vertical="center"/>
    </xf>
    <xf numFmtId="0" fontId="52" fillId="30" borderId="0" applyNumberFormat="0" applyBorder="0" applyAlignment="0" applyProtection="0">
      <alignment vertical="center"/>
    </xf>
    <xf numFmtId="0" fontId="0" fillId="0" borderId="0" applyFont="0" applyFill="0" applyBorder="0" applyAlignment="0" applyProtection="0">
      <alignment vertical="center"/>
    </xf>
    <xf numFmtId="0" fontId="51" fillId="19" borderId="0" applyNumberFormat="0" applyBorder="0" applyAlignment="0" applyProtection="0">
      <alignment vertical="center"/>
    </xf>
    <xf numFmtId="0" fontId="51" fillId="18" borderId="0" applyNumberFormat="0" applyBorder="0" applyAlignment="0" applyProtection="0">
      <alignment vertical="center"/>
    </xf>
    <xf numFmtId="0" fontId="52" fillId="7" borderId="0" applyNumberFormat="0" applyBorder="0" applyAlignment="0" applyProtection="0">
      <alignment vertical="center"/>
    </xf>
    <xf numFmtId="0" fontId="52" fillId="27" borderId="0" applyNumberFormat="0" applyBorder="0" applyAlignment="0" applyProtection="0">
      <alignment vertical="center"/>
    </xf>
    <xf numFmtId="0" fontId="51" fillId="6" borderId="0" applyNumberFormat="0" applyBorder="0" applyAlignment="0" applyProtection="0">
      <alignment vertical="center"/>
    </xf>
    <xf numFmtId="0" fontId="52" fillId="26" borderId="0" applyNumberFormat="0" applyBorder="0" applyAlignment="0" applyProtection="0">
      <alignment vertical="center"/>
    </xf>
    <xf numFmtId="0" fontId="51" fillId="25" borderId="0" applyNumberFormat="0" applyBorder="0" applyAlignment="0" applyProtection="0">
      <alignment vertical="center"/>
    </xf>
    <xf numFmtId="0" fontId="51" fillId="21" borderId="0" applyNumberFormat="0" applyBorder="0" applyAlignment="0" applyProtection="0">
      <alignment vertical="center"/>
    </xf>
    <xf numFmtId="0" fontId="52" fillId="17" borderId="0" applyNumberFormat="0" applyBorder="0" applyAlignment="0" applyProtection="0">
      <alignment vertical="center"/>
    </xf>
    <xf numFmtId="0" fontId="51" fillId="36" borderId="0" applyNumberFormat="0" applyBorder="0" applyAlignment="0" applyProtection="0">
      <alignment vertical="center"/>
    </xf>
    <xf numFmtId="0" fontId="21" fillId="0" borderId="0"/>
    <xf numFmtId="0" fontId="62"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21" fillId="0" borderId="0"/>
    <xf numFmtId="0" fontId="21" fillId="0" borderId="0"/>
    <xf numFmtId="0" fontId="66" fillId="0" borderId="0"/>
  </cellStyleXfs>
  <cellXfs count="340">
    <xf numFmtId="0" fontId="0" fillId="0" borderId="0" xfId="0">
      <alignment vertical="center"/>
    </xf>
    <xf numFmtId="178" fontId="0" fillId="0" borderId="0" xfId="0" applyNumberFormat="1">
      <alignment vertical="center"/>
    </xf>
    <xf numFmtId="0" fontId="1" fillId="0" borderId="1" xfId="0" applyFont="1" applyFill="1" applyBorder="1" applyAlignment="1">
      <alignment horizontal="center" vertical="center" wrapText="1"/>
    </xf>
    <xf numFmtId="178" fontId="0" fillId="0" borderId="1" xfId="0" applyNumberFormat="1" applyFill="1" applyBorder="1" applyAlignment="1">
      <alignmen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vertical="center"/>
    </xf>
    <xf numFmtId="178" fontId="0" fillId="0" borderId="0" xfId="0" applyNumberFormat="1" applyFill="1" applyAlignment="1">
      <alignment vertical="center"/>
    </xf>
    <xf numFmtId="0" fontId="4" fillId="0" borderId="2" xfId="0" applyFont="1" applyFill="1" applyBorder="1" applyAlignment="1">
      <alignment vertical="center"/>
    </xf>
    <xf numFmtId="178" fontId="4" fillId="0" borderId="2" xfId="0" applyNumberFormat="1" applyFont="1" applyFill="1" applyBorder="1" applyAlignment="1">
      <alignment vertical="center"/>
    </xf>
    <xf numFmtId="0" fontId="0" fillId="2" borderId="0" xfId="0" applyFill="1">
      <alignment vertical="center"/>
    </xf>
    <xf numFmtId="178" fontId="0" fillId="2" borderId="0" xfId="0" applyNumberFormat="1" applyFill="1">
      <alignment vertical="center"/>
    </xf>
    <xf numFmtId="0" fontId="5" fillId="0" borderId="0" xfId="0" applyFont="1">
      <alignment vertical="center"/>
    </xf>
    <xf numFmtId="0" fontId="0" fillId="0" borderId="0" xfId="0" applyAlignment="1">
      <alignment horizontal="center" vertical="center"/>
    </xf>
    <xf numFmtId="0" fontId="0" fillId="0" borderId="0" xfId="0"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1"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178" fontId="8"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177" fontId="1"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shrinkToFit="1"/>
    </xf>
    <xf numFmtId="0" fontId="9" fillId="0" borderId="1" xfId="0" applyFont="1" applyFill="1" applyBorder="1" applyAlignment="1">
      <alignment horizontal="center" vertical="center" wrapText="1"/>
    </xf>
    <xf numFmtId="0" fontId="2" fillId="0" borderId="1" xfId="35" applyFont="1" applyFill="1" applyBorder="1" applyAlignment="1">
      <alignment horizontal="center" vertical="center" wrapText="1"/>
    </xf>
    <xf numFmtId="0" fontId="2" fillId="0" borderId="1" xfId="35" applyFont="1" applyFill="1" applyBorder="1" applyAlignment="1">
      <alignment horizontal="center" vertical="center" shrinkToFit="1"/>
    </xf>
    <xf numFmtId="0" fontId="6" fillId="0" borderId="1" xfId="56" applyFont="1" applyFill="1" applyBorder="1" applyAlignment="1">
      <alignment horizontal="center" vertical="center" wrapText="1"/>
    </xf>
    <xf numFmtId="0" fontId="1" fillId="0" borderId="1" xfId="56" applyFont="1" applyFill="1" applyBorder="1" applyAlignment="1">
      <alignment horizontal="center" vertical="center" wrapText="1"/>
    </xf>
    <xf numFmtId="43" fontId="1" fillId="0" borderId="1" xfId="56" applyNumberFormat="1" applyFont="1" applyFill="1" applyBorder="1" applyAlignment="1">
      <alignment horizontal="center" vertical="center" shrinkToFit="1"/>
    </xf>
    <xf numFmtId="0" fontId="10" fillId="0" borderId="1" xfId="0" applyFont="1" applyFill="1" applyBorder="1" applyAlignment="1">
      <alignment horizontal="center" vertical="center" wrapText="1"/>
    </xf>
    <xf numFmtId="0" fontId="6"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11"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shrinkToFit="1"/>
    </xf>
    <xf numFmtId="0" fontId="2" fillId="0" borderId="1" xfId="0" applyFont="1" applyFill="1" applyBorder="1" applyAlignment="1">
      <alignment horizontal="center" vertical="center" wrapText="1" shrinkToFit="1"/>
    </xf>
    <xf numFmtId="4" fontId="2" fillId="0" borderId="1" xfId="0"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2" fillId="0" borderId="1" xfId="56" applyFont="1" applyFill="1" applyBorder="1" applyAlignment="1">
      <alignment horizontal="center" vertical="center" wrapText="1"/>
    </xf>
    <xf numFmtId="0" fontId="2" fillId="0" borderId="1" xfId="57" applyFont="1" applyFill="1" applyBorder="1" applyAlignment="1">
      <alignment horizontal="center" vertical="center" shrinkToFit="1"/>
    </xf>
    <xf numFmtId="0" fontId="2" fillId="0" borderId="1" xfId="56" applyFont="1" applyFill="1" applyBorder="1" applyAlignment="1">
      <alignment horizontal="center" vertical="center" shrinkToFit="1"/>
    </xf>
    <xf numFmtId="0" fontId="1" fillId="0" borderId="1" xfId="58" applyFont="1" applyFill="1" applyBorder="1" applyAlignment="1">
      <alignment horizontal="center" vertical="center" wrapText="1"/>
    </xf>
    <xf numFmtId="187" fontId="1" fillId="0" borderId="1" xfId="0" applyNumberFormat="1" applyFont="1" applyFill="1" applyBorder="1" applyAlignment="1">
      <alignment horizontal="center" vertical="center" shrinkToFit="1"/>
    </xf>
    <xf numFmtId="0" fontId="2" fillId="0" borderId="1" xfId="0" applyNumberFormat="1" applyFont="1" applyFill="1" applyBorder="1" applyAlignment="1">
      <alignment horizontal="center" vertical="center" wrapText="1"/>
    </xf>
    <xf numFmtId="186" fontId="1" fillId="0" borderId="1" xfId="0" applyNumberFormat="1" applyFont="1" applyFill="1" applyBorder="1" applyAlignment="1">
      <alignment horizontal="center" vertical="center" shrinkToFit="1"/>
    </xf>
    <xf numFmtId="0" fontId="1" fillId="0" borderId="1" xfId="56" applyFont="1" applyFill="1" applyBorder="1" applyAlignment="1">
      <alignment horizontal="center" vertical="center" shrinkToFit="1"/>
    </xf>
    <xf numFmtId="2" fontId="1" fillId="0" borderId="1" xfId="0" applyNumberFormat="1" applyFont="1" applyFill="1" applyBorder="1" applyAlignment="1">
      <alignment horizontal="center" vertical="center" shrinkToFit="1"/>
    </xf>
    <xf numFmtId="49" fontId="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83" fontId="13" fillId="0" borderId="1" xfId="0" applyNumberFormat="1"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14"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shrinkToFit="1"/>
    </xf>
    <xf numFmtId="177" fontId="11" fillId="0" borderId="1" xfId="0" applyNumberFormat="1" applyFont="1" applyFill="1" applyBorder="1" applyAlignment="1">
      <alignment horizontal="center" vertical="center" wrapText="1" shrinkToFit="1"/>
    </xf>
    <xf numFmtId="0" fontId="15"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shrinkToFit="1"/>
    </xf>
    <xf numFmtId="186" fontId="18" fillId="0" borderId="1" xfId="0" applyNumberFormat="1" applyFont="1" applyFill="1" applyBorder="1" applyAlignment="1">
      <alignment horizontal="center" vertical="center" shrinkToFit="1"/>
    </xf>
    <xf numFmtId="49"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177" fontId="2" fillId="0" borderId="1" xfId="59" applyNumberFormat="1"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13" fillId="0" borderId="1"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center" shrinkToFit="1"/>
    </xf>
    <xf numFmtId="0" fontId="11" fillId="0" borderId="1" xfId="56" applyFont="1" applyFill="1" applyBorder="1" applyAlignment="1">
      <alignment horizontal="center" vertical="center" wrapText="1"/>
    </xf>
    <xf numFmtId="0" fontId="11" fillId="0" borderId="1"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12" fillId="0" borderId="1" xfId="0" applyFont="1" applyFill="1" applyBorder="1" applyAlignment="1">
      <alignment horizontal="center" vertical="center" shrinkToFit="1"/>
    </xf>
    <xf numFmtId="0" fontId="0" fillId="0" borderId="0" xfId="0" applyAlignment="1">
      <alignment horizontal="center" vertical="center"/>
    </xf>
    <xf numFmtId="0" fontId="21" fillId="0" borderId="0" xfId="0" applyFont="1" applyFill="1" applyAlignment="1">
      <alignment horizontal="centerContinuous"/>
    </xf>
    <xf numFmtId="0" fontId="22" fillId="0" borderId="0" xfId="0" applyFont="1" applyFill="1" applyAlignment="1">
      <alignment horizontal="centerContinuous" wrapText="1"/>
    </xf>
    <xf numFmtId="0" fontId="21" fillId="0" borderId="0" xfId="0" applyFont="1" applyFill="1" applyAlignment="1">
      <alignment horizontal="centerContinuous" wrapText="1"/>
    </xf>
    <xf numFmtId="0" fontId="21" fillId="0" borderId="0" xfId="0" applyFont="1" applyFill="1" applyAlignment="1">
      <alignment horizontal="center"/>
    </xf>
    <xf numFmtId="0" fontId="21" fillId="0" borderId="0" xfId="0" applyFont="1" applyFill="1" applyAlignment="1"/>
    <xf numFmtId="0" fontId="22" fillId="0" borderId="0" xfId="0" applyFont="1" applyFill="1" applyAlignment="1">
      <alignment wrapText="1"/>
    </xf>
    <xf numFmtId="0" fontId="21" fillId="0" borderId="0" xfId="0" applyFont="1" applyFill="1" applyAlignment="1">
      <alignment wrapText="1"/>
    </xf>
    <xf numFmtId="0" fontId="21" fillId="0" borderId="1" xfId="0" applyFont="1" applyFill="1" applyBorder="1" applyAlignment="1"/>
    <xf numFmtId="0" fontId="21" fillId="0" borderId="1" xfId="0" applyFont="1" applyFill="1" applyBorder="1" applyAlignment="1">
      <alignment wrapText="1"/>
    </xf>
    <xf numFmtId="0" fontId="21" fillId="0" borderId="1" xfId="0" applyFont="1" applyFill="1" applyBorder="1" applyAlignment="1">
      <alignment horizontal="center"/>
    </xf>
    <xf numFmtId="0" fontId="23" fillId="0" borderId="1" xfId="0" applyFont="1" applyFill="1" applyBorder="1" applyAlignment="1">
      <alignment vertical="center" wrapText="1"/>
    </xf>
    <xf numFmtId="0" fontId="23" fillId="0" borderId="1" xfId="0"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49" fontId="23" fillId="0" borderId="1"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center" vertical="center" wrapText="1" shrinkToFit="1"/>
    </xf>
    <xf numFmtId="0" fontId="23" fillId="0" borderId="1" xfId="0" applyNumberFormat="1" applyFont="1" applyFill="1" applyBorder="1" applyAlignment="1" applyProtection="1">
      <alignment horizontal="center" vertical="center" wrapText="1"/>
    </xf>
    <xf numFmtId="49" fontId="25" fillId="0" borderId="1" xfId="0" applyNumberFormat="1" applyFont="1" applyFill="1" applyBorder="1" applyAlignment="1">
      <alignment horizontal="center" vertical="center" wrapText="1"/>
    </xf>
    <xf numFmtId="49" fontId="26" fillId="0" borderId="1" xfId="0" applyNumberFormat="1" applyFont="1" applyFill="1" applyBorder="1" applyAlignment="1" applyProtection="1">
      <alignment horizontal="center" vertical="center" wrapText="1"/>
    </xf>
    <xf numFmtId="49" fontId="27" fillId="0" borderId="1" xfId="0" applyNumberFormat="1" applyFont="1" applyFill="1" applyBorder="1" applyAlignment="1">
      <alignment horizontal="center" vertical="center" wrapText="1"/>
    </xf>
    <xf numFmtId="0" fontId="0" fillId="0" borderId="0" xfId="55"/>
    <xf numFmtId="0" fontId="0" fillId="0" borderId="0" xfId="55" applyFont="1"/>
    <xf numFmtId="0" fontId="22" fillId="0" borderId="0" xfId="55" applyFont="1" applyFill="1"/>
    <xf numFmtId="0" fontId="22" fillId="0" borderId="0" xfId="55" applyFont="1" applyFill="1" applyAlignment="1">
      <alignment horizontal="center" wrapText="1"/>
    </xf>
    <xf numFmtId="0" fontId="21" fillId="0" borderId="0" xfId="55" applyFont="1" applyFill="1"/>
    <xf numFmtId="49" fontId="28" fillId="3" borderId="0" xfId="55" applyNumberFormat="1" applyFont="1" applyFill="1" applyAlignment="1">
      <alignment horizontal="center" vertical="center"/>
    </xf>
    <xf numFmtId="0" fontId="28" fillId="3" borderId="0" xfId="55" applyFont="1" applyFill="1" applyAlignment="1">
      <alignment horizontal="center" vertical="center" wrapText="1"/>
    </xf>
    <xf numFmtId="0" fontId="29" fillId="3" borderId="0" xfId="55" applyFont="1" applyFill="1" applyAlignment="1">
      <alignment horizontal="center" wrapText="1"/>
    </xf>
    <xf numFmtId="0" fontId="28" fillId="3" borderId="0" xfId="55" applyFont="1" applyFill="1" applyAlignment="1">
      <alignment horizontal="center" vertical="center"/>
    </xf>
    <xf numFmtId="49" fontId="12" fillId="3" borderId="3" xfId="55" applyNumberFormat="1" applyFont="1" applyFill="1" applyBorder="1" applyAlignment="1">
      <alignment vertical="center"/>
    </xf>
    <xf numFmtId="49" fontId="12" fillId="3" borderId="3" xfId="55" applyNumberFormat="1" applyFont="1" applyFill="1" applyBorder="1" applyAlignment="1">
      <alignment horizontal="center" vertical="center" wrapText="1"/>
    </xf>
    <xf numFmtId="49" fontId="12" fillId="3" borderId="4" xfId="55" applyNumberFormat="1" applyFont="1" applyFill="1" applyBorder="1" applyAlignment="1">
      <alignment horizontal="center" vertical="center" wrapText="1"/>
    </xf>
    <xf numFmtId="49" fontId="22" fillId="3" borderId="4" xfId="55" applyNumberFormat="1" applyFont="1" applyFill="1" applyBorder="1" applyAlignment="1">
      <alignment horizontal="center" wrapText="1"/>
    </xf>
    <xf numFmtId="49" fontId="12" fillId="3" borderId="5" xfId="55" applyNumberFormat="1" applyFont="1" applyFill="1" applyBorder="1" applyAlignment="1">
      <alignment horizontal="center" vertical="center"/>
    </xf>
    <xf numFmtId="49" fontId="12" fillId="3" borderId="6" xfId="55" applyNumberFormat="1" applyFont="1" applyFill="1" applyBorder="1" applyAlignment="1">
      <alignment horizontal="center" vertical="center" wrapText="1"/>
    </xf>
    <xf numFmtId="49" fontId="12" fillId="3" borderId="1" xfId="55" applyNumberFormat="1" applyFont="1" applyFill="1" applyBorder="1" applyAlignment="1">
      <alignment horizontal="center" vertical="center" wrapText="1"/>
    </xf>
    <xf numFmtId="49" fontId="12" fillId="3" borderId="1" xfId="55" applyNumberFormat="1" applyFont="1" applyFill="1" applyBorder="1" applyAlignment="1">
      <alignment horizontal="center" vertical="center"/>
    </xf>
    <xf numFmtId="49" fontId="12" fillId="3" borderId="7" xfId="55" applyNumberFormat="1" applyFont="1" applyFill="1" applyBorder="1" applyAlignment="1">
      <alignment horizontal="center" vertical="center"/>
    </xf>
    <xf numFmtId="49" fontId="12" fillId="3" borderId="5" xfId="55" applyNumberFormat="1" applyFont="1" applyFill="1" applyBorder="1" applyAlignment="1">
      <alignment horizontal="center" vertical="center" wrapText="1"/>
    </xf>
    <xf numFmtId="49" fontId="12" fillId="3" borderId="8" xfId="55" applyNumberFormat="1" applyFont="1" applyFill="1" applyBorder="1" applyAlignment="1">
      <alignment horizontal="left" vertical="center"/>
    </xf>
    <xf numFmtId="180" fontId="12" fillId="0" borderId="5" xfId="55" applyNumberFormat="1" applyFont="1" applyFill="1" applyBorder="1" applyAlignment="1">
      <alignment horizontal="center" vertical="center" wrapText="1"/>
    </xf>
    <xf numFmtId="179" fontId="12" fillId="0" borderId="9" xfId="55" applyNumberFormat="1" applyFont="1" applyFill="1" applyBorder="1" applyAlignment="1">
      <alignment horizontal="center" vertical="center" wrapText="1"/>
    </xf>
    <xf numFmtId="180" fontId="12" fillId="0" borderId="9" xfId="55" applyNumberFormat="1" applyFont="1" applyFill="1" applyBorder="1" applyAlignment="1">
      <alignment horizontal="center" vertical="center" wrapText="1"/>
    </xf>
    <xf numFmtId="179" fontId="12" fillId="4" borderId="5" xfId="55" applyNumberFormat="1" applyFont="1" applyFill="1" applyBorder="1" applyAlignment="1">
      <alignment horizontal="right" vertical="center"/>
    </xf>
    <xf numFmtId="49" fontId="12" fillId="3" borderId="5" xfId="55" applyNumberFormat="1" applyFont="1" applyFill="1" applyBorder="1" applyAlignment="1">
      <alignment horizontal="left" vertical="center"/>
    </xf>
    <xf numFmtId="180" fontId="21" fillId="0" borderId="5" xfId="55" applyNumberFormat="1" applyFont="1" applyFill="1" applyBorder="1" applyAlignment="1">
      <alignment horizontal="center" vertical="center" wrapText="1"/>
    </xf>
    <xf numFmtId="179" fontId="12" fillId="0" borderId="5" xfId="55" applyNumberFormat="1" applyFont="1" applyFill="1" applyBorder="1" applyAlignment="1">
      <alignment horizontal="center" vertical="center" wrapText="1"/>
    </xf>
    <xf numFmtId="49" fontId="12" fillId="3" borderId="5" xfId="55" applyNumberFormat="1" applyFont="1" applyFill="1" applyBorder="1" applyAlignment="1">
      <alignment vertical="center"/>
    </xf>
    <xf numFmtId="49" fontId="22" fillId="3" borderId="0" xfId="55" applyNumberFormat="1" applyFont="1" applyFill="1"/>
    <xf numFmtId="0" fontId="30" fillId="3" borderId="0" xfId="55" applyFont="1" applyFill="1" applyAlignment="1">
      <alignment horizontal="center" vertical="center" wrapText="1"/>
    </xf>
    <xf numFmtId="0" fontId="22" fillId="3" borderId="0" xfId="55" applyFont="1" applyFill="1" applyAlignment="1">
      <alignment horizontal="center" wrapText="1"/>
    </xf>
    <xf numFmtId="0" fontId="30" fillId="3" borderId="0" xfId="55" applyFont="1" applyFill="1" applyAlignment="1">
      <alignment vertical="center"/>
    </xf>
    <xf numFmtId="49" fontId="12" fillId="3" borderId="3" xfId="55" applyNumberFormat="1" applyFont="1" applyFill="1" applyBorder="1" applyAlignment="1">
      <alignment horizontal="right" vertical="center"/>
    </xf>
    <xf numFmtId="179" fontId="12" fillId="4" borderId="6" xfId="55" applyNumberFormat="1" applyFont="1" applyFill="1" applyBorder="1" applyAlignment="1">
      <alignment horizontal="right" vertical="center"/>
    </xf>
    <xf numFmtId="0" fontId="30" fillId="3" borderId="0" xfId="55" applyFont="1" applyFill="1" applyAlignment="1">
      <alignment horizontal="right" vertical="center"/>
    </xf>
    <xf numFmtId="0" fontId="31" fillId="0" borderId="0" xfId="0" applyFont="1" applyFill="1" applyAlignment="1">
      <alignment horizontal="center" vertical="center"/>
    </xf>
    <xf numFmtId="0" fontId="31" fillId="0" borderId="0" xfId="0" applyFont="1" applyFill="1" applyAlignment="1"/>
    <xf numFmtId="0" fontId="32" fillId="0" borderId="0" xfId="0" applyFont="1" applyFill="1" applyAlignment="1"/>
    <xf numFmtId="49" fontId="21" fillId="0" borderId="0" xfId="8" applyNumberFormat="1" applyFont="1" applyFill="1" applyAlignment="1"/>
    <xf numFmtId="43" fontId="21" fillId="0" borderId="0" xfId="8" applyFont="1" applyFill="1" applyAlignment="1"/>
    <xf numFmtId="0" fontId="29" fillId="0" borderId="0" xfId="0" applyFont="1" applyFill="1" applyAlignment="1">
      <alignment horizontal="center"/>
    </xf>
    <xf numFmtId="49" fontId="29" fillId="0" borderId="0" xfId="0" applyNumberFormat="1" applyFont="1" applyFill="1" applyAlignment="1">
      <alignment horizontal="center"/>
    </xf>
    <xf numFmtId="0" fontId="25" fillId="0" borderId="1" xfId="0" applyFont="1" applyFill="1" applyBorder="1" applyAlignment="1">
      <alignment horizontal="center" vertical="center" wrapText="1"/>
    </xf>
    <xf numFmtId="49" fontId="25" fillId="0" borderId="1" xfId="8" applyNumberFormat="1" applyFont="1" applyFill="1" applyBorder="1" applyAlignment="1">
      <alignment horizontal="center" vertical="center" wrapText="1"/>
    </xf>
    <xf numFmtId="43" fontId="25" fillId="0" borderId="1" xfId="8" applyFont="1" applyFill="1" applyBorder="1" applyAlignment="1">
      <alignment horizontal="center" vertical="center" wrapText="1"/>
    </xf>
    <xf numFmtId="0" fontId="21" fillId="0" borderId="1" xfId="0" applyFont="1" applyFill="1" applyBorder="1" applyAlignment="1">
      <alignment vertical="center" wrapText="1"/>
    </xf>
    <xf numFmtId="49" fontId="21" fillId="0" borderId="1" xfId="8" applyNumberFormat="1" applyFont="1" applyFill="1" applyBorder="1" applyAlignment="1">
      <alignment horizontal="right" vertical="center" shrinkToFit="1"/>
    </xf>
    <xf numFmtId="185" fontId="21" fillId="0" borderId="1" xfId="8" applyNumberFormat="1" applyFont="1" applyFill="1" applyBorder="1" applyAlignment="1">
      <alignment horizontal="right" vertical="center" shrinkToFit="1"/>
    </xf>
    <xf numFmtId="184" fontId="21" fillId="0" borderId="1" xfId="8" applyNumberFormat="1" applyFont="1" applyFill="1" applyBorder="1" applyAlignment="1">
      <alignment horizontal="right" vertical="center" shrinkToFit="1"/>
    </xf>
    <xf numFmtId="0" fontId="21" fillId="0" borderId="1" xfId="0" applyNumberFormat="1" applyFont="1" applyFill="1" applyBorder="1" applyAlignment="1">
      <alignment vertical="center" shrinkToFit="1"/>
    </xf>
    <xf numFmtId="0" fontId="21" fillId="0" borderId="1" xfId="0" applyNumberFormat="1" applyFont="1" applyFill="1" applyBorder="1" applyAlignment="1">
      <alignment horizontal="right" vertical="center"/>
    </xf>
    <xf numFmtId="0" fontId="25" fillId="0" borderId="1" xfId="0" applyFont="1" applyFill="1" applyBorder="1" applyAlignment="1">
      <alignment horizontal="center" vertical="center"/>
    </xf>
    <xf numFmtId="49" fontId="25" fillId="0" borderId="1" xfId="8" applyNumberFormat="1" applyFont="1" applyFill="1" applyBorder="1" applyAlignment="1">
      <alignment horizontal="right" vertical="center" shrinkToFit="1"/>
    </xf>
    <xf numFmtId="185" fontId="25" fillId="0" borderId="1" xfId="8" applyNumberFormat="1" applyFont="1" applyFill="1" applyBorder="1" applyAlignment="1">
      <alignment horizontal="right" vertical="center" shrinkToFit="1"/>
    </xf>
    <xf numFmtId="184" fontId="25" fillId="0" borderId="1" xfId="8" applyNumberFormat="1" applyFont="1" applyFill="1" applyBorder="1" applyAlignment="1">
      <alignment horizontal="right" vertical="center" shrinkToFit="1"/>
    </xf>
    <xf numFmtId="0" fontId="25" fillId="0" borderId="1" xfId="0" applyNumberFormat="1" applyFont="1" applyFill="1" applyBorder="1" applyAlignment="1">
      <alignment horizontal="center" vertical="center"/>
    </xf>
    <xf numFmtId="0" fontId="21" fillId="0" borderId="1" xfId="0" applyFont="1" applyFill="1" applyBorder="1" applyAlignment="1">
      <alignment horizontal="center" vertical="center"/>
    </xf>
    <xf numFmtId="0" fontId="21" fillId="0" borderId="1" xfId="0" applyNumberFormat="1" applyFont="1" applyFill="1" applyBorder="1" applyAlignment="1">
      <alignment vertical="center"/>
    </xf>
    <xf numFmtId="49" fontId="31" fillId="0" borderId="0" xfId="0" applyNumberFormat="1" applyFont="1" applyFill="1" applyAlignment="1"/>
    <xf numFmtId="49" fontId="31" fillId="0" borderId="0" xfId="8" applyNumberFormat="1" applyFont="1" applyFill="1" applyAlignment="1"/>
    <xf numFmtId="43" fontId="31" fillId="0" borderId="0" xfId="8" applyFont="1" applyFill="1" applyAlignment="1"/>
    <xf numFmtId="0" fontId="21" fillId="0" borderId="0" xfId="0" applyFont="1" applyFill="1" applyAlignment="1">
      <alignment horizontal="right"/>
    </xf>
    <xf numFmtId="43" fontId="32" fillId="2" borderId="1" xfId="8" applyFont="1" applyFill="1" applyBorder="1" applyAlignment="1">
      <alignment horizontal="center" vertical="center" wrapText="1"/>
    </xf>
    <xf numFmtId="184" fontId="32" fillId="0" borderId="1" xfId="8" applyNumberFormat="1" applyFont="1" applyFill="1" applyBorder="1" applyAlignment="1">
      <alignment horizontal="right" vertical="center" shrinkToFit="1"/>
    </xf>
    <xf numFmtId="176" fontId="31" fillId="0" borderId="0" xfId="0" applyNumberFormat="1" applyFont="1" applyFill="1" applyAlignment="1"/>
    <xf numFmtId="176" fontId="21" fillId="0" borderId="0" xfId="0" applyNumberFormat="1" applyFont="1" applyFill="1" applyAlignment="1"/>
    <xf numFmtId="0" fontId="0" fillId="0" borderId="0" xfId="0" applyFont="1" applyFill="1" applyAlignment="1">
      <alignment vertical="center"/>
    </xf>
    <xf numFmtId="0" fontId="0" fillId="0" borderId="0" xfId="0" applyFont="1" applyFill="1" applyAlignment="1">
      <alignment horizontal="center" vertical="center"/>
    </xf>
    <xf numFmtId="0" fontId="6" fillId="0" borderId="0" xfId="0" applyFont="1" applyFill="1" applyAlignment="1">
      <alignment vertical="center"/>
    </xf>
    <xf numFmtId="182" fontId="28" fillId="3" borderId="0" xfId="60" applyNumberFormat="1" applyFont="1" applyFill="1" applyAlignment="1">
      <alignment horizontal="center" vertical="center"/>
    </xf>
    <xf numFmtId="0" fontId="21" fillId="3" borderId="0" xfId="12" applyFont="1" applyFill="1" applyAlignment="1">
      <alignment horizontal="center" vertical="top" wrapText="1"/>
    </xf>
    <xf numFmtId="182" fontId="21" fillId="3" borderId="0" xfId="60" applyNumberFormat="1" applyFont="1" applyFill="1" applyBorder="1" applyAlignment="1">
      <alignment horizontal="right" vertical="top"/>
    </xf>
    <xf numFmtId="182" fontId="12" fillId="3" borderId="0" xfId="60" applyNumberFormat="1" applyFont="1" applyFill="1" applyAlignment="1">
      <alignment horizontal="right" vertical="top" wrapText="1"/>
    </xf>
    <xf numFmtId="181" fontId="33" fillId="3" borderId="10" xfId="60" applyNumberFormat="1" applyFont="1" applyFill="1" applyBorder="1" applyAlignment="1">
      <alignment horizontal="center" vertical="center" wrapText="1"/>
    </xf>
    <xf numFmtId="0" fontId="25" fillId="5" borderId="10" xfId="12" applyNumberFormat="1" applyFont="1" applyFill="1" applyBorder="1" applyAlignment="1">
      <alignment horizontal="center" vertical="center" wrapText="1" shrinkToFit="1"/>
    </xf>
    <xf numFmtId="182" fontId="33" fillId="3" borderId="10" xfId="60" applyNumberFormat="1" applyFont="1" applyFill="1" applyBorder="1" applyAlignment="1">
      <alignment horizontal="center" vertical="center" shrinkToFit="1"/>
    </xf>
    <xf numFmtId="181" fontId="33" fillId="3" borderId="11" xfId="60" applyNumberFormat="1" applyFont="1" applyFill="1" applyBorder="1" applyAlignment="1">
      <alignment horizontal="center" vertical="center" wrapText="1"/>
    </xf>
    <xf numFmtId="0" fontId="25" fillId="5" borderId="12" xfId="12" applyNumberFormat="1" applyFont="1" applyFill="1" applyBorder="1" applyAlignment="1">
      <alignment horizontal="center" vertical="center" wrapText="1" shrinkToFit="1"/>
    </xf>
    <xf numFmtId="182" fontId="33" fillId="3" borderId="12" xfId="60" applyNumberFormat="1" applyFont="1" applyFill="1" applyBorder="1" applyAlignment="1">
      <alignment horizontal="center" vertical="center" shrinkToFit="1"/>
    </xf>
    <xf numFmtId="181" fontId="33" fillId="3" borderId="1" xfId="60" applyNumberFormat="1" applyFont="1" applyFill="1" applyBorder="1" applyAlignment="1">
      <alignment horizontal="center" vertical="center" wrapText="1"/>
    </xf>
    <xf numFmtId="0" fontId="21" fillId="5" borderId="13" xfId="12" applyNumberFormat="1" applyFont="1" applyFill="1" applyBorder="1" applyAlignment="1">
      <alignment horizontal="center" vertical="center" wrapText="1" shrinkToFit="1"/>
    </xf>
    <xf numFmtId="182" fontId="33" fillId="3" borderId="13" xfId="60" applyNumberFormat="1" applyFont="1" applyFill="1" applyBorder="1" applyAlignment="1">
      <alignment horizontal="center" vertical="center" shrinkToFit="1"/>
    </xf>
    <xf numFmtId="182" fontId="12" fillId="3" borderId="13" xfId="60" applyNumberFormat="1" applyFont="1" applyFill="1" applyBorder="1" applyAlignment="1">
      <alignment horizontal="center" vertical="center" shrinkToFit="1"/>
    </xf>
    <xf numFmtId="182" fontId="12" fillId="3" borderId="12" xfId="60" applyNumberFormat="1" applyFont="1" applyFill="1" applyBorder="1" applyAlignment="1">
      <alignment horizontal="center" vertical="center" shrinkToFit="1"/>
    </xf>
    <xf numFmtId="3" fontId="21" fillId="0" borderId="1" xfId="53" applyNumberFormat="1" applyFont="1" applyFill="1" applyBorder="1" applyAlignment="1" applyProtection="1">
      <alignment horizontal="left" vertical="center"/>
    </xf>
    <xf numFmtId="182" fontId="12" fillId="3" borderId="13" xfId="60" applyNumberFormat="1" applyFont="1" applyFill="1" applyBorder="1" applyAlignment="1">
      <alignment horizontal="left" vertical="center" shrinkToFit="1"/>
    </xf>
    <xf numFmtId="181" fontId="34" fillId="3" borderId="1" xfId="61" applyNumberFormat="1" applyFont="1" applyFill="1" applyBorder="1" applyAlignment="1"/>
    <xf numFmtId="181" fontId="34" fillId="3" borderId="14" xfId="61" applyNumberFormat="1" applyFont="1" applyFill="1" applyBorder="1" applyAlignment="1"/>
    <xf numFmtId="182" fontId="33" fillId="3" borderId="14" xfId="60" applyNumberFormat="1" applyFont="1" applyFill="1" applyBorder="1" applyAlignment="1">
      <alignment horizontal="center" vertical="center" shrinkToFit="1"/>
    </xf>
    <xf numFmtId="182" fontId="12" fillId="3" borderId="14" xfId="60" applyNumberFormat="1" applyFont="1" applyFill="1" applyBorder="1" applyAlignment="1">
      <alignment horizontal="center" vertical="center" shrinkToFit="1"/>
    </xf>
    <xf numFmtId="182" fontId="12" fillId="5" borderId="1" xfId="60" applyNumberFormat="1" applyFont="1" applyFill="1" applyBorder="1" applyAlignment="1">
      <alignment horizontal="center" vertical="center" wrapText="1"/>
    </xf>
    <xf numFmtId="181" fontId="33" fillId="3" borderId="1" xfId="12" applyNumberFormat="1" applyFont="1" applyFill="1" applyBorder="1" applyAlignment="1">
      <alignment horizontal="center" vertical="center" wrapText="1"/>
    </xf>
    <xf numFmtId="181" fontId="12" fillId="3" borderId="1" xfId="12" applyNumberFormat="1" applyFont="1" applyFill="1" applyBorder="1" applyAlignment="1">
      <alignment horizontal="center" vertical="center" wrapText="1"/>
    </xf>
    <xf numFmtId="182" fontId="21" fillId="3" borderId="1" xfId="12" applyNumberFormat="1" applyFont="1" applyFill="1" applyBorder="1" applyAlignment="1">
      <alignment horizontal="left" vertical="center" wrapText="1" shrinkToFit="1"/>
    </xf>
    <xf numFmtId="182" fontId="12" fillId="3" borderId="1" xfId="60" applyNumberFormat="1" applyFont="1" applyFill="1" applyBorder="1" applyAlignment="1">
      <alignment horizontal="center" vertical="center" wrapText="1"/>
    </xf>
    <xf numFmtId="182" fontId="25" fillId="5" borderId="1" xfId="12" applyNumberFormat="1" applyFont="1" applyFill="1" applyBorder="1" applyAlignment="1">
      <alignment horizontal="center" vertical="center" wrapText="1" shrinkToFit="1"/>
    </xf>
    <xf numFmtId="181" fontId="12" fillId="3" borderId="14" xfId="12" applyNumberFormat="1" applyFont="1" applyFill="1" applyBorder="1" applyAlignment="1">
      <alignment horizontal="center" vertical="center" wrapText="1"/>
    </xf>
    <xf numFmtId="182" fontId="12" fillId="3" borderId="14" xfId="12" applyNumberFormat="1" applyFont="1" applyFill="1" applyBorder="1" applyAlignment="1">
      <alignment horizontal="left" vertical="center" wrapText="1"/>
    </xf>
    <xf numFmtId="182" fontId="12" fillId="3" borderId="14" xfId="60" applyNumberFormat="1" applyFont="1" applyFill="1" applyBorder="1" applyAlignment="1">
      <alignment horizontal="center" vertical="center" wrapText="1"/>
    </xf>
    <xf numFmtId="182" fontId="21" fillId="5" borderId="1" xfId="12" applyNumberFormat="1" applyFont="1" applyFill="1" applyBorder="1" applyAlignment="1">
      <alignment horizontal="center" vertical="center" wrapText="1" shrinkToFit="1"/>
    </xf>
    <xf numFmtId="181" fontId="33" fillId="3" borderId="12" xfId="12" applyNumberFormat="1" applyFont="1" applyFill="1" applyBorder="1" applyAlignment="1">
      <alignment horizontal="center" vertical="center" wrapText="1" shrinkToFit="1"/>
    </xf>
    <xf numFmtId="181" fontId="12" fillId="3" borderId="12" xfId="12" applyNumberFormat="1" applyFont="1" applyFill="1" applyBorder="1" applyAlignment="1">
      <alignment horizontal="center" vertical="center" wrapText="1" shrinkToFit="1"/>
    </xf>
    <xf numFmtId="181" fontId="12" fillId="3" borderId="1" xfId="12" applyNumberFormat="1" applyFont="1" applyFill="1" applyBorder="1" applyAlignment="1">
      <alignment horizontal="center" vertical="center" wrapText="1" shrinkToFit="1"/>
    </xf>
    <xf numFmtId="182" fontId="12" fillId="3" borderId="1" xfId="60" applyNumberFormat="1" applyFont="1" applyFill="1" applyBorder="1" applyAlignment="1">
      <alignment horizontal="left" vertical="center" wrapText="1"/>
    </xf>
    <xf numFmtId="0" fontId="0" fillId="0" borderId="1" xfId="0" applyFont="1" applyFill="1" applyBorder="1" applyAlignment="1">
      <alignment vertical="center"/>
    </xf>
    <xf numFmtId="0" fontId="0"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178" fontId="15"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shrinkToFit="1"/>
    </xf>
    <xf numFmtId="0" fontId="11" fillId="0" borderId="1" xfId="35" applyFont="1" applyFill="1" applyBorder="1" applyAlignment="1">
      <alignment horizontal="center" vertical="center" shrinkToFit="1"/>
    </xf>
    <xf numFmtId="0" fontId="11" fillId="0" borderId="1" xfId="35" applyFont="1" applyFill="1" applyBorder="1" applyAlignment="1">
      <alignment horizontal="center" vertical="center" wrapText="1"/>
    </xf>
    <xf numFmtId="43" fontId="6" fillId="0" borderId="1" xfId="56" applyNumberFormat="1" applyFont="1" applyFill="1" applyBorder="1" applyAlignment="1">
      <alignment horizontal="center" vertical="center" shrinkToFit="1"/>
    </xf>
    <xf numFmtId="0" fontId="11" fillId="0" borderId="1" xfId="0" applyFont="1" applyFill="1" applyBorder="1" applyAlignment="1">
      <alignment horizontal="center" vertical="top" wrapText="1"/>
    </xf>
    <xf numFmtId="0" fontId="11" fillId="0" borderId="1" xfId="0" applyNumberFormat="1" applyFont="1" applyFill="1" applyBorder="1" applyAlignment="1">
      <alignment horizontal="center" vertical="center" shrinkToFit="1"/>
    </xf>
    <xf numFmtId="0" fontId="35" fillId="0" borderId="1" xfId="0" applyFont="1" applyFill="1" applyBorder="1" applyAlignment="1">
      <alignment horizontal="center" vertical="center" wrapText="1"/>
    </xf>
    <xf numFmtId="4" fontId="11" fillId="0" borderId="1" xfId="0" applyNumberFormat="1" applyFont="1" applyFill="1" applyBorder="1" applyAlignment="1">
      <alignment horizontal="center" vertical="center" shrinkToFit="1"/>
    </xf>
    <xf numFmtId="0" fontId="11" fillId="0" borderId="1" xfId="57" applyFont="1" applyFill="1" applyBorder="1" applyAlignment="1">
      <alignment horizontal="center" vertical="center" shrinkToFit="1"/>
    </xf>
    <xf numFmtId="0" fontId="11" fillId="0" borderId="1" xfId="56" applyFont="1" applyFill="1" applyBorder="1" applyAlignment="1">
      <alignment horizontal="center" vertical="center" shrinkToFit="1"/>
    </xf>
    <xf numFmtId="0" fontId="6" fillId="0" borderId="1" xfId="58" applyFont="1" applyFill="1" applyBorder="1" applyAlignment="1">
      <alignment horizontal="center" vertical="center" wrapText="1"/>
    </xf>
    <xf numFmtId="187" fontId="6" fillId="0" borderId="1" xfId="0" applyNumberFormat="1" applyFont="1" applyFill="1" applyBorder="1" applyAlignment="1">
      <alignment horizontal="center" vertical="center" shrinkToFit="1"/>
    </xf>
    <xf numFmtId="0" fontId="11" fillId="0" borderId="1" xfId="0" applyNumberFormat="1" applyFont="1" applyFill="1" applyBorder="1" applyAlignment="1">
      <alignment horizontal="center" vertical="center" wrapText="1"/>
    </xf>
    <xf numFmtId="186" fontId="6" fillId="0" borderId="1" xfId="0" applyNumberFormat="1" applyFont="1" applyFill="1" applyBorder="1" applyAlignment="1">
      <alignment horizontal="center" vertical="center" shrinkToFit="1"/>
    </xf>
    <xf numFmtId="0" fontId="6" fillId="0" borderId="1" xfId="56" applyFont="1" applyFill="1" applyBorder="1" applyAlignment="1">
      <alignment horizontal="center" vertical="center" shrinkToFit="1"/>
    </xf>
    <xf numFmtId="2" fontId="6" fillId="0" borderId="1" xfId="0" applyNumberFormat="1" applyFont="1" applyFill="1" applyBorder="1" applyAlignment="1">
      <alignment horizontal="center" vertical="center" shrinkToFit="1"/>
    </xf>
    <xf numFmtId="49" fontId="6" fillId="0" borderId="1" xfId="0" applyNumberFormat="1" applyFont="1" applyFill="1" applyBorder="1" applyAlignment="1">
      <alignment horizontal="center" vertical="center" wrapText="1"/>
    </xf>
    <xf numFmtId="183" fontId="21" fillId="0" borderId="1" xfId="0" applyNumberFormat="1" applyFont="1" applyFill="1" applyBorder="1" applyAlignment="1">
      <alignment horizontal="center" vertical="center" shrinkToFit="1"/>
    </xf>
    <xf numFmtId="0" fontId="15" fillId="0" borderId="1" xfId="0" applyFont="1" applyBorder="1" applyAlignment="1">
      <alignment horizontal="center" vertical="center" wrapText="1"/>
    </xf>
    <xf numFmtId="0" fontId="36" fillId="0" borderId="1" xfId="0" applyFont="1" applyFill="1" applyBorder="1" applyAlignment="1">
      <alignment horizontal="center" vertical="center" wrapText="1"/>
    </xf>
    <xf numFmtId="0" fontId="36" fillId="0" borderId="1" xfId="0" applyFont="1" applyBorder="1" applyAlignment="1">
      <alignment horizontal="center" vertical="center" wrapText="1"/>
    </xf>
    <xf numFmtId="0" fontId="36" fillId="0" borderId="1" xfId="0" applyFont="1" applyFill="1" applyBorder="1" applyAlignment="1">
      <alignment horizontal="center" vertical="center" shrinkToFit="1"/>
    </xf>
    <xf numFmtId="186" fontId="36" fillId="0" borderId="1" xfId="0" applyNumberFormat="1" applyFont="1" applyFill="1" applyBorder="1" applyAlignment="1">
      <alignment horizontal="center" vertical="center" shrinkToFit="1"/>
    </xf>
    <xf numFmtId="49" fontId="37" fillId="0" borderId="1" xfId="0" applyNumberFormat="1" applyFont="1" applyFill="1" applyBorder="1" applyAlignment="1">
      <alignment horizontal="center" vertical="center" wrapText="1"/>
    </xf>
    <xf numFmtId="0" fontId="37" fillId="0" borderId="1" xfId="0" applyFont="1" applyFill="1" applyBorder="1" applyAlignment="1">
      <alignment horizontal="center" vertical="center" wrapText="1"/>
    </xf>
    <xf numFmtId="177" fontId="11" fillId="0" borderId="1" xfId="59" applyNumberFormat="1"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21" fillId="0" borderId="1" xfId="0" applyNumberFormat="1" applyFont="1" applyFill="1" applyBorder="1" applyAlignment="1" applyProtection="1">
      <alignment horizontal="center" vertical="center" wrapText="1"/>
    </xf>
    <xf numFmtId="0" fontId="21" fillId="0" borderId="1" xfId="0" applyNumberFormat="1" applyFont="1" applyFill="1" applyBorder="1" applyAlignment="1" applyProtection="1">
      <alignment horizontal="center" vertical="center" shrinkToFit="1"/>
    </xf>
    <xf numFmtId="0" fontId="29" fillId="0" borderId="0" xfId="0" applyFont="1" applyFill="1" applyBorder="1" applyAlignment="1" applyProtection="1">
      <alignment horizontal="center" vertical="center"/>
    </xf>
    <xf numFmtId="0" fontId="21" fillId="0" borderId="0" xfId="0" applyFont="1" applyFill="1" applyBorder="1" applyAlignment="1" applyProtection="1">
      <alignment vertical="center"/>
      <protection locked="0"/>
    </xf>
    <xf numFmtId="0" fontId="38" fillId="0" borderId="0" xfId="0" applyFont="1" applyFill="1" applyBorder="1" applyAlignment="1" applyProtection="1">
      <alignment horizontal="center" vertical="center"/>
      <protection locked="0"/>
    </xf>
    <xf numFmtId="0" fontId="38" fillId="0" borderId="0" xfId="0" applyFont="1" applyFill="1" applyBorder="1" applyAlignment="1" applyProtection="1">
      <alignment vertical="center"/>
      <protection locked="0"/>
    </xf>
    <xf numFmtId="0" fontId="21" fillId="0" borderId="0" xfId="0" applyFont="1" applyFill="1" applyBorder="1" applyAlignment="1" applyProtection="1">
      <alignment horizontal="right" vertical="center"/>
      <protection locked="0"/>
    </xf>
    <xf numFmtId="0" fontId="25" fillId="0" borderId="1" xfId="0" applyFont="1" applyFill="1" applyBorder="1" applyAlignment="1" applyProtection="1">
      <alignment horizontal="center" vertical="center"/>
      <protection locked="0"/>
    </xf>
    <xf numFmtId="0" fontId="25" fillId="0" borderId="15" xfId="0" applyFont="1" applyFill="1" applyBorder="1" applyAlignment="1" applyProtection="1">
      <alignment horizontal="center" vertical="center"/>
      <protection locked="0"/>
    </xf>
    <xf numFmtId="0" fontId="21" fillId="0" borderId="16" xfId="0" applyFont="1" applyFill="1" applyBorder="1" applyAlignment="1" applyProtection="1">
      <alignment horizontal="center" vertical="center"/>
      <protection locked="0"/>
    </xf>
    <xf numFmtId="0" fontId="25" fillId="0" borderId="14" xfId="0" applyFont="1" applyFill="1" applyBorder="1" applyAlignment="1" applyProtection="1">
      <alignment horizontal="center" vertical="center"/>
      <protection locked="0"/>
    </xf>
    <xf numFmtId="0" fontId="25" fillId="0" borderId="12" xfId="0" applyFont="1" applyFill="1" applyBorder="1" applyAlignment="1" applyProtection="1">
      <alignment horizontal="center" vertical="center"/>
      <protection locked="0"/>
    </xf>
    <xf numFmtId="0" fontId="21" fillId="0" borderId="1" xfId="0" applyFont="1" applyFill="1" applyBorder="1" applyAlignment="1" applyProtection="1">
      <alignment vertical="center"/>
      <protection locked="0"/>
    </xf>
    <xf numFmtId="178" fontId="21" fillId="0" borderId="1" xfId="0" applyNumberFormat="1" applyFont="1" applyFill="1" applyBorder="1" applyAlignment="1" applyProtection="1">
      <alignment horizontal="center" vertical="center"/>
    </xf>
    <xf numFmtId="0" fontId="21" fillId="0" borderId="1" xfId="0" applyFont="1" applyFill="1" applyBorder="1" applyAlignment="1" applyProtection="1">
      <alignment horizontal="right" vertical="center"/>
    </xf>
    <xf numFmtId="178" fontId="21" fillId="0" borderId="1" xfId="0" applyNumberFormat="1" applyFont="1" applyFill="1" applyBorder="1" applyAlignment="1" applyProtection="1">
      <alignment horizontal="right" vertical="center"/>
    </xf>
    <xf numFmtId="0" fontId="21" fillId="0" borderId="1" xfId="0" applyFont="1" applyFill="1" applyBorder="1" applyAlignment="1" applyProtection="1">
      <alignment vertical="center" wrapText="1"/>
      <protection locked="0"/>
    </xf>
    <xf numFmtId="0" fontId="39" fillId="0" borderId="1" xfId="0" applyFont="1" applyFill="1" applyBorder="1" applyAlignment="1" applyProtection="1">
      <alignment vertical="center"/>
      <protection locked="0"/>
    </xf>
    <xf numFmtId="0" fontId="21" fillId="0" borderId="1" xfId="0" applyFont="1" applyFill="1" applyBorder="1" applyAlignment="1" applyProtection="1">
      <alignment horizontal="center" vertical="center"/>
      <protection locked="0"/>
    </xf>
    <xf numFmtId="0" fontId="21" fillId="0" borderId="1" xfId="0" applyFont="1" applyFill="1" applyBorder="1" applyAlignment="1" applyProtection="1">
      <alignment horizontal="right" vertical="center"/>
      <protection locked="0"/>
    </xf>
    <xf numFmtId="0" fontId="21" fillId="3" borderId="1" xfId="0" applyFont="1" applyFill="1" applyBorder="1" applyAlignment="1" applyProtection="1">
      <alignment horizontal="center" vertical="center"/>
      <protection locked="0"/>
    </xf>
    <xf numFmtId="0" fontId="21" fillId="0" borderId="1" xfId="0" applyFont="1" applyFill="1" applyBorder="1" applyAlignment="1" applyProtection="1">
      <alignment horizontal="center" vertical="center"/>
    </xf>
    <xf numFmtId="0" fontId="39" fillId="0" borderId="1" xfId="0" applyFont="1" applyFill="1" applyBorder="1" applyAlignment="1">
      <alignment vertical="center"/>
    </xf>
    <xf numFmtId="0" fontId="39" fillId="0" borderId="1" xfId="0" applyFont="1" applyFill="1" applyBorder="1" applyAlignment="1">
      <alignment vertical="center" shrinkToFit="1"/>
    </xf>
    <xf numFmtId="0" fontId="21" fillId="0" borderId="0" xfId="0" applyFont="1" applyFill="1" applyBorder="1" applyAlignment="1">
      <alignment vertical="center"/>
    </xf>
    <xf numFmtId="0" fontId="40" fillId="0" borderId="1" xfId="0" applyFont="1" applyFill="1" applyBorder="1" applyAlignment="1" applyProtection="1">
      <alignment horizontal="center" vertical="center"/>
      <protection locked="0"/>
    </xf>
    <xf numFmtId="181" fontId="25" fillId="0" borderId="1" xfId="0" applyNumberFormat="1" applyFont="1" applyFill="1" applyBorder="1" applyAlignment="1" applyProtection="1">
      <alignment horizontal="center" vertical="center"/>
    </xf>
    <xf numFmtId="0" fontId="25" fillId="0" borderId="1" xfId="0" applyFont="1" applyFill="1" applyBorder="1" applyAlignment="1" applyProtection="1">
      <alignment horizontal="right" vertical="center"/>
    </xf>
    <xf numFmtId="1" fontId="25" fillId="0" borderId="1" xfId="0" applyNumberFormat="1" applyFont="1" applyFill="1" applyBorder="1" applyAlignment="1" applyProtection="1">
      <alignment horizontal="right" vertical="center"/>
    </xf>
    <xf numFmtId="1" fontId="25" fillId="0" borderId="1" xfId="0" applyNumberFormat="1" applyFont="1" applyFill="1" applyBorder="1" applyAlignment="1" applyProtection="1">
      <alignment vertical="center"/>
      <protection locked="0"/>
    </xf>
    <xf numFmtId="178" fontId="25" fillId="0" borderId="1" xfId="0" applyNumberFormat="1" applyFont="1" applyFill="1" applyBorder="1" applyAlignment="1" applyProtection="1">
      <alignment horizontal="center" vertical="center"/>
    </xf>
    <xf numFmtId="1" fontId="21" fillId="0" borderId="1" xfId="0" applyNumberFormat="1" applyFont="1" applyFill="1" applyBorder="1" applyAlignment="1" applyProtection="1">
      <alignment horizontal="left" vertical="center"/>
      <protection locked="0"/>
    </xf>
    <xf numFmtId="178" fontId="21" fillId="0" borderId="1" xfId="0" applyNumberFormat="1" applyFont="1" applyFill="1" applyBorder="1" applyAlignment="1" applyProtection="1">
      <alignment horizontal="center" vertical="center"/>
      <protection locked="0"/>
    </xf>
    <xf numFmtId="0" fontId="21" fillId="0" borderId="1" xfId="0" applyNumberFormat="1" applyFont="1" applyFill="1" applyBorder="1" applyAlignment="1" applyProtection="1">
      <alignment vertical="center"/>
      <protection locked="0"/>
    </xf>
    <xf numFmtId="0" fontId="21" fillId="0" borderId="1" xfId="0" applyFont="1" applyFill="1" applyBorder="1" applyAlignment="1" applyProtection="1">
      <alignment horizontal="left" vertical="center"/>
      <protection locked="0"/>
    </xf>
    <xf numFmtId="0" fontId="41" fillId="0" borderId="1" xfId="0" applyFont="1" applyFill="1" applyBorder="1" applyAlignment="1" applyProtection="1">
      <alignment horizontal="center" vertical="center"/>
      <protection locked="0"/>
    </xf>
    <xf numFmtId="0" fontId="25" fillId="0" borderId="1" xfId="0" applyFont="1" applyFill="1" applyBorder="1" applyAlignment="1" applyProtection="1">
      <alignment horizontal="right" vertical="center"/>
      <protection locked="0"/>
    </xf>
    <xf numFmtId="0" fontId="22" fillId="5" borderId="0" xfId="0" applyFont="1" applyFill="1" applyBorder="1" applyAlignment="1"/>
    <xf numFmtId="0" fontId="22" fillId="5" borderId="0" xfId="0" applyFont="1" applyFill="1" applyBorder="1" applyAlignment="1">
      <alignment horizontal="left" vertical="center" indent="1" shrinkToFit="1"/>
    </xf>
    <xf numFmtId="0" fontId="22" fillId="2" borderId="0" xfId="0" applyFont="1" applyFill="1" applyBorder="1" applyAlignment="1"/>
    <xf numFmtId="0" fontId="22" fillId="0" borderId="0" xfId="0" applyFont="1" applyFill="1" applyBorder="1" applyAlignment="1"/>
    <xf numFmtId="0" fontId="21" fillId="0" borderId="0" xfId="0" applyFont="1" applyFill="1" applyBorder="1" applyAlignment="1">
      <alignment wrapText="1"/>
    </xf>
    <xf numFmtId="0" fontId="21" fillId="0" borderId="0" xfId="0" applyFont="1" applyFill="1" applyBorder="1" applyAlignment="1">
      <alignment horizontal="center"/>
    </xf>
    <xf numFmtId="0" fontId="21" fillId="0" borderId="0" xfId="0" applyFont="1" applyFill="1" applyBorder="1" applyAlignment="1"/>
    <xf numFmtId="0" fontId="21" fillId="5" borderId="0" xfId="0" applyFont="1" applyFill="1" applyBorder="1" applyAlignment="1"/>
    <xf numFmtId="0" fontId="42" fillId="0" borderId="0" xfId="0" applyFont="1" applyFill="1" applyBorder="1" applyAlignment="1">
      <alignment horizontal="centerContinuous" vertical="center" wrapText="1"/>
    </xf>
    <xf numFmtId="0" fontId="42" fillId="0" borderId="4" xfId="0" applyFont="1" applyFill="1" applyBorder="1" applyAlignment="1">
      <alignment horizontal="centerContinuous"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Continuous"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indent="1" shrinkToFit="1"/>
    </xf>
    <xf numFmtId="178" fontId="22" fillId="0" borderId="1" xfId="0" applyNumberFormat="1" applyFont="1" applyFill="1" applyBorder="1" applyAlignment="1">
      <alignment horizontal="left" vertical="center"/>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center" vertical="center" shrinkToFit="1"/>
    </xf>
    <xf numFmtId="3" fontId="22" fillId="0" borderId="1" xfId="0" applyNumberFormat="1" applyFont="1" applyFill="1" applyBorder="1" applyAlignment="1">
      <alignment horizontal="left" vertical="center" indent="1" shrinkToFit="1"/>
    </xf>
    <xf numFmtId="3" fontId="22" fillId="0" borderId="1" xfId="0" applyNumberFormat="1" applyFont="1" applyFill="1" applyBorder="1" applyAlignment="1">
      <alignment horizontal="left" vertical="center" indent="1"/>
    </xf>
    <xf numFmtId="0" fontId="22" fillId="0" borderId="1" xfId="0" applyFont="1" applyFill="1" applyBorder="1" applyAlignment="1">
      <alignment horizontal="left" vertical="center" indent="1"/>
    </xf>
    <xf numFmtId="3" fontId="22" fillId="0" borderId="1" xfId="0" applyNumberFormat="1" applyFont="1" applyFill="1" applyBorder="1" applyAlignment="1">
      <alignment horizontal="left" vertical="center" shrinkToFit="1"/>
    </xf>
    <xf numFmtId="0" fontId="22" fillId="0" borderId="1" xfId="56" applyFont="1" applyFill="1" applyBorder="1" applyAlignment="1">
      <alignment vertical="center" wrapText="1"/>
    </xf>
    <xf numFmtId="0" fontId="22" fillId="0" borderId="1" xfId="56" applyFont="1" applyFill="1" applyBorder="1" applyAlignment="1">
      <alignment horizontal="center" vertical="center"/>
    </xf>
    <xf numFmtId="3" fontId="22" fillId="0" borderId="1" xfId="56" applyNumberFormat="1" applyFont="1" applyFill="1" applyBorder="1" applyAlignment="1">
      <alignment vertical="center"/>
    </xf>
    <xf numFmtId="0" fontId="22" fillId="0" borderId="1" xfId="56" applyFont="1" applyFill="1" applyBorder="1" applyAlignment="1">
      <alignment vertical="center"/>
    </xf>
    <xf numFmtId="0" fontId="43"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3" fillId="0" borderId="1" xfId="0" applyFont="1" applyFill="1" applyBorder="1" applyAlignment="1">
      <alignment horizontal="left" vertical="center" wrapText="1"/>
    </xf>
    <xf numFmtId="178" fontId="22" fillId="0" borderId="1" xfId="0" applyNumberFormat="1" applyFont="1" applyFill="1" applyBorder="1" applyAlignment="1">
      <alignment horizontal="left" vertical="center" indent="1" shrinkToFit="1"/>
    </xf>
    <xf numFmtId="178" fontId="22" fillId="0" borderId="1" xfId="0" applyNumberFormat="1" applyFont="1" applyFill="1" applyBorder="1" applyAlignment="1">
      <alignment horizontal="left" vertical="center" indent="1"/>
    </xf>
    <xf numFmtId="0" fontId="42" fillId="0" borderId="0" xfId="0" applyFont="1" applyFill="1" applyBorder="1" applyAlignment="1">
      <alignment horizontal="centerContinuous" vertical="center"/>
    </xf>
    <xf numFmtId="0" fontId="42" fillId="0" borderId="13" xfId="0" applyFont="1" applyFill="1" applyBorder="1" applyAlignment="1">
      <alignment horizontal="centerContinuous" vertical="center" wrapText="1"/>
    </xf>
    <xf numFmtId="0" fontId="43" fillId="0" borderId="0" xfId="0" applyFont="1" applyFill="1" applyBorder="1" applyAlignment="1"/>
    <xf numFmtId="0" fontId="22" fillId="0" borderId="16" xfId="0" applyFont="1" applyFill="1" applyBorder="1" applyAlignment="1">
      <alignment horizontal="center" vertical="center"/>
    </xf>
    <xf numFmtId="0" fontId="22" fillId="0" borderId="14" xfId="0" applyFont="1" applyFill="1" applyBorder="1" applyAlignment="1">
      <alignment horizontal="center" vertical="center"/>
    </xf>
    <xf numFmtId="178" fontId="22" fillId="0" borderId="14" xfId="0" applyNumberFormat="1" applyFont="1" applyFill="1" applyBorder="1" applyAlignment="1">
      <alignment horizontal="left" vertical="center"/>
    </xf>
    <xf numFmtId="0" fontId="22" fillId="0" borderId="14" xfId="0" applyFont="1" applyFill="1" applyBorder="1" applyAlignment="1">
      <alignment horizontal="left" vertical="center"/>
    </xf>
    <xf numFmtId="0" fontId="22" fillId="0" borderId="14" xfId="0" applyFont="1" applyFill="1" applyBorder="1" applyAlignment="1">
      <alignment horizontal="left" vertical="center" indent="1" shrinkToFit="1"/>
    </xf>
    <xf numFmtId="0" fontId="22" fillId="0" borderId="1" xfId="0" applyFont="1" applyFill="1" applyBorder="1" applyAlignment="1">
      <alignment horizontal="left" vertical="center" shrinkToFit="1"/>
    </xf>
    <xf numFmtId="178" fontId="22" fillId="0" borderId="1" xfId="56" applyNumberFormat="1" applyFont="1" applyFill="1" applyBorder="1" applyAlignment="1">
      <alignment vertical="center"/>
    </xf>
    <xf numFmtId="0" fontId="22" fillId="0" borderId="1" xfId="59" applyFont="1" applyFill="1" applyBorder="1" applyAlignment="1">
      <alignment horizontal="center" vertical="center"/>
    </xf>
    <xf numFmtId="0" fontId="22" fillId="0" borderId="0" xfId="0" applyFont="1" applyFill="1" applyBorder="1" applyAlignment="1">
      <alignment horizontal="right" vertical="center"/>
    </xf>
    <xf numFmtId="178" fontId="22" fillId="0" borderId="1" xfId="0" applyNumberFormat="1" applyFont="1" applyFill="1" applyBorder="1" applyAlignment="1">
      <alignment vertical="center"/>
    </xf>
    <xf numFmtId="0" fontId="22" fillId="0" borderId="1" xfId="0" applyFont="1" applyFill="1" applyBorder="1" applyAlignment="1">
      <alignment vertical="center" wrapText="1"/>
    </xf>
    <xf numFmtId="0" fontId="22" fillId="0" borderId="1" xfId="0" applyFont="1" applyFill="1" applyBorder="1" applyAlignment="1">
      <alignment vertical="center" shrinkToFit="1"/>
    </xf>
    <xf numFmtId="178" fontId="22" fillId="0" borderId="1" xfId="0" applyNumberFormat="1" applyFont="1" applyFill="1" applyBorder="1" applyAlignment="1">
      <alignment horizontal="center" vertical="center" shrinkToFit="1"/>
    </xf>
    <xf numFmtId="178" fontId="22" fillId="0" borderId="1" xfId="0" applyNumberFormat="1" applyFont="1" applyFill="1" applyBorder="1" applyAlignment="1">
      <alignment horizontal="left" vertical="center" shrinkToFit="1"/>
    </xf>
    <xf numFmtId="178" fontId="22" fillId="0" borderId="1" xfId="0" applyNumberFormat="1" applyFont="1" applyFill="1" applyBorder="1" applyAlignment="1">
      <alignment horizontal="center" vertical="center"/>
    </xf>
    <xf numFmtId="3" fontId="22" fillId="0" borderId="1" xfId="0" applyNumberFormat="1" applyFont="1" applyFill="1" applyBorder="1" applyAlignment="1">
      <alignment vertical="center" shrinkToFit="1"/>
    </xf>
    <xf numFmtId="0" fontId="22" fillId="0" borderId="1" xfId="0" applyFont="1" applyFill="1" applyBorder="1" applyAlignment="1">
      <alignment vertical="center" wrapText="1" shrinkToFit="1"/>
    </xf>
    <xf numFmtId="3" fontId="22" fillId="0" borderId="1" xfId="0" applyNumberFormat="1" applyFont="1" applyFill="1" applyBorder="1" applyAlignment="1"/>
    <xf numFmtId="178" fontId="22" fillId="0" borderId="1" xfId="0" applyNumberFormat="1" applyFont="1" applyFill="1" applyBorder="1" applyAlignment="1">
      <alignment vertical="center" shrinkToFit="1"/>
    </xf>
    <xf numFmtId="0" fontId="22" fillId="0" borderId="1" xfId="0" applyFont="1" applyFill="1" applyBorder="1" applyAlignment="1">
      <alignment horizontal="center"/>
    </xf>
    <xf numFmtId="0" fontId="21" fillId="0" borderId="1" xfId="0" applyFont="1" applyFill="1" applyBorder="1" applyAlignment="1">
      <alignment horizontal="center" vertical="center" shrinkToFit="1"/>
    </xf>
    <xf numFmtId="178" fontId="22" fillId="0" borderId="1" xfId="0" applyNumberFormat="1" applyFont="1" applyFill="1" applyBorder="1" applyAlignment="1"/>
    <xf numFmtId="0" fontId="22" fillId="0" borderId="1" xfId="0" applyFont="1" applyFill="1" applyBorder="1" applyAlignment="1"/>
    <xf numFmtId="0" fontId="22" fillId="0" borderId="0" xfId="0" applyFont="1" applyFill="1" applyBorder="1" applyAlignment="1">
      <alignment vertical="center" wrapText="1"/>
    </xf>
    <xf numFmtId="0" fontId="22" fillId="0" borderId="0" xfId="0" applyFont="1" applyFill="1" applyBorder="1" applyAlignment="1">
      <alignment horizontal="center" vertical="center"/>
    </xf>
    <xf numFmtId="178" fontId="21" fillId="0" borderId="0" xfId="0" applyNumberFormat="1" applyFont="1" applyFill="1" applyBorder="1" applyAlignment="1"/>
    <xf numFmtId="0" fontId="45" fillId="0" borderId="0" xfId="0" applyFont="1" applyFill="1" applyBorder="1" applyAlignment="1"/>
    <xf numFmtId="0" fontId="46" fillId="0" borderId="0" xfId="0" applyFont="1" applyFill="1" applyBorder="1" applyAlignment="1">
      <alignment horizontal="right"/>
    </xf>
    <xf numFmtId="0" fontId="47" fillId="0" borderId="0" xfId="0" applyFont="1" applyFill="1" applyBorder="1" applyAlignment="1">
      <alignment horizontal="center"/>
    </xf>
    <xf numFmtId="0" fontId="47" fillId="0" borderId="0" xfId="0" applyFont="1" applyFill="1" applyBorder="1" applyAlignment="1">
      <alignment horizontal="distributed"/>
    </xf>
    <xf numFmtId="0" fontId="48" fillId="0" borderId="0" xfId="0" applyFont="1" applyFill="1" applyBorder="1" applyAlignment="1">
      <alignment horizontal="center"/>
    </xf>
    <xf numFmtId="0" fontId="49" fillId="0" borderId="0" xfId="0" applyFont="1" applyFill="1" applyBorder="1" applyAlignment="1">
      <alignment horizontal="center"/>
    </xf>
    <xf numFmtId="0" fontId="50" fillId="0" borderId="0" xfId="0" applyFont="1" applyFill="1" applyBorder="1" applyAlignment="1">
      <alignment vertical="top"/>
    </xf>
    <xf numFmtId="0" fontId="50" fillId="0" borderId="0" xfId="0" applyFont="1" applyFill="1" applyBorder="1" applyAlignment="1">
      <alignment horizontal="right"/>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2011年县本级预算安排表（人大)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常规 8 2" xfId="35"/>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千位分隔[0] 2" xfId="42"/>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鹎%U龡&amp;H齲_x0001_C铣_x0014__x0007__x0001__x0001_" xfId="53"/>
    <cellStyle name="常规 7" xfId="54"/>
    <cellStyle name="Normal" xfId="55"/>
    <cellStyle name="常规 2" xfId="56"/>
    <cellStyle name="常规 3" xfId="57"/>
    <cellStyle name="常规 4" xfId="58"/>
    <cellStyle name="常规 5" xfId="59"/>
    <cellStyle name="常规_2011年县本级预算安排表（向陈县长汇报后调整) 2" xfId="60"/>
    <cellStyle name="样式 1" xfId="6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externalLink" Target="externalLinks/externalLink4.xml"/><Relationship Id="rId13" Type="http://schemas.openxmlformats.org/officeDocument/2006/relationships/externalLink" Target="externalLinks/externalLink3.xml"/><Relationship Id="rId12" Type="http://schemas.openxmlformats.org/officeDocument/2006/relationships/externalLink" Target="externalLinks/externalLink2.xml"/><Relationship Id="rId11" Type="http://schemas.openxmlformats.org/officeDocument/2006/relationships/externalLink" Target="externalLinks/externalLink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38065;&#24029;\&#36130;&#21153;&#25991;&#26723;&#22841;\2022\2022&#24180;&#21021;&#39044;&#31639;\&#39033;&#30446;&#30003;&#25253;&#26448;&#26009;\&#32769;&#24178;&#23616;-2022&#24180;&#37096;&#38376;&#39044;&#31639;&#39033;&#30446;&#30003;&#25253;&#349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2023&#24180;&#39033;&#30446;&#30003;&#25253;&#34920;\2023&#24180;&#37096;&#38376;&#39044;&#31639;&#39033;&#30446;&#30003;&#25253;&#34920;(&#21355;&#20581;&#22996;).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RecoveredExternalLink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8"/>
  <sheetViews>
    <sheetView topLeftCell="A3" workbookViewId="0">
      <selection activeCell="B10" sqref="B10"/>
    </sheetView>
  </sheetViews>
  <sheetFormatPr defaultColWidth="9" defaultRowHeight="14.25" outlineLevelCol="2"/>
  <cols>
    <col min="1" max="1" width="132.125" style="277" customWidth="1"/>
    <col min="2" max="2" width="17.75" style="277" customWidth="1"/>
    <col min="3" max="3" width="10.5" style="277" customWidth="1"/>
    <col min="4" max="32" width="9" style="277"/>
    <col min="33" max="33" width="8.25" style="277" customWidth="1"/>
    <col min="34" max="16384" width="9" style="277"/>
  </cols>
  <sheetData>
    <row r="1" ht="33.95" customHeight="1" spans="1:2">
      <c r="A1" s="332"/>
      <c r="B1" s="333"/>
    </row>
    <row r="2" ht="144" customHeight="1" spans="1:1">
      <c r="A2" s="334" t="s">
        <v>0</v>
      </c>
    </row>
    <row r="3" ht="112.5" customHeight="1" spans="1:1">
      <c r="A3" s="276"/>
    </row>
    <row r="4" ht="67.5" spans="1:3">
      <c r="A4" s="335" t="s">
        <v>1</v>
      </c>
      <c r="B4" s="336" t="s">
        <v>2</v>
      </c>
      <c r="C4" s="336"/>
    </row>
    <row r="5" ht="125.25" customHeight="1" spans="1:1">
      <c r="A5" s="276"/>
    </row>
    <row r="6" ht="31.5" customHeight="1" spans="1:1">
      <c r="A6" s="337" t="s">
        <v>3</v>
      </c>
    </row>
    <row r="7" ht="82.5" customHeight="1" spans="1:1">
      <c r="A7" s="338"/>
    </row>
    <row r="8" ht="31.5" spans="1:1">
      <c r="A8" s="339" t="s">
        <v>4</v>
      </c>
    </row>
    <row r="11" ht="45.75" customHeight="1" spans="2:2">
      <c r="B11" s="333"/>
    </row>
    <row r="12" ht="144" customHeight="1" spans="1:1">
      <c r="A12" s="334"/>
    </row>
    <row r="13" ht="112.5" customHeight="1" spans="1:1">
      <c r="A13" s="276"/>
    </row>
    <row r="14" ht="67.5" spans="1:1">
      <c r="A14" s="335"/>
    </row>
    <row r="15" ht="125.25" customHeight="1" spans="1:1">
      <c r="A15" s="276"/>
    </row>
    <row r="16" ht="31.5" customHeight="1" spans="1:1">
      <c r="A16" s="337"/>
    </row>
    <row r="17" ht="82.5" customHeight="1"/>
    <row r="18" ht="31.5" spans="1:1">
      <c r="A18" s="339"/>
    </row>
  </sheetData>
  <mergeCells count="1">
    <mergeCell ref="B4:C4"/>
  </mergeCells>
  <printOptions horizontalCentered="1"/>
  <pageMargins left="0.751388888888889" right="0.751388888888889" top="1" bottom="1" header="0.5" footer="0.5"/>
  <pageSetup paperSize="8"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58"/>
  <sheetViews>
    <sheetView topLeftCell="A122" workbookViewId="0">
      <selection activeCell="C8" sqref="C8"/>
    </sheetView>
  </sheetViews>
  <sheetFormatPr defaultColWidth="9" defaultRowHeight="13.5" outlineLevelCol="4"/>
  <cols>
    <col min="2" max="2" width="11.375" customWidth="1"/>
    <col min="3" max="3" width="12.625" style="1"/>
    <col min="4" max="4" width="12.625"/>
  </cols>
  <sheetData>
    <row r="1" spans="2:3">
      <c r="B1" t="s">
        <v>738</v>
      </c>
      <c r="C1" s="1" t="s">
        <v>643</v>
      </c>
    </row>
    <row r="2" ht="20.25" spans="1:3">
      <c r="A2" t="s">
        <v>739</v>
      </c>
      <c r="B2" s="2">
        <v>2013402</v>
      </c>
      <c r="C2" s="3">
        <v>23</v>
      </c>
    </row>
    <row r="3" ht="20.25" spans="2:3">
      <c r="B3" s="2">
        <v>2200509</v>
      </c>
      <c r="C3" s="3">
        <v>37.73</v>
      </c>
    </row>
    <row r="4" ht="20.25" spans="2:3">
      <c r="B4" s="2">
        <v>2040101</v>
      </c>
      <c r="C4" s="3">
        <v>38</v>
      </c>
    </row>
    <row r="5" ht="20.25" spans="2:3">
      <c r="B5" s="2">
        <v>2240204</v>
      </c>
      <c r="C5" s="3">
        <v>1599.45</v>
      </c>
    </row>
    <row r="6" ht="20.25" spans="2:3">
      <c r="B6" s="2">
        <v>2030699</v>
      </c>
      <c r="C6" s="3">
        <v>300.81</v>
      </c>
    </row>
    <row r="7" ht="20.25" spans="2:3">
      <c r="B7" s="2">
        <v>2200509</v>
      </c>
      <c r="C7" s="3">
        <v>30.422311</v>
      </c>
    </row>
    <row r="8" ht="20.25" spans="2:3">
      <c r="B8" s="2">
        <v>2049902</v>
      </c>
      <c r="C8" s="3">
        <v>100</v>
      </c>
    </row>
    <row r="9" ht="20.25" spans="2:3">
      <c r="B9" s="2">
        <v>2130705</v>
      </c>
      <c r="C9" s="3">
        <v>1088</v>
      </c>
    </row>
    <row r="10" ht="20.25" spans="2:3">
      <c r="B10" s="2">
        <v>2130705</v>
      </c>
      <c r="C10" s="3">
        <v>287</v>
      </c>
    </row>
    <row r="11" ht="20.25" spans="2:3">
      <c r="B11" s="4">
        <v>2082802</v>
      </c>
      <c r="C11" s="3">
        <v>523</v>
      </c>
    </row>
    <row r="12" ht="20.25" spans="2:3">
      <c r="B12" s="5">
        <v>2050103</v>
      </c>
      <c r="C12" s="3">
        <v>1587</v>
      </c>
    </row>
    <row r="13" ht="20.25" spans="2:3">
      <c r="B13" s="5">
        <v>2050303</v>
      </c>
      <c r="C13" s="3">
        <v>40.28</v>
      </c>
    </row>
    <row r="14" ht="20.25" spans="2:3">
      <c r="B14" s="2">
        <v>2050202</v>
      </c>
      <c r="C14" s="3">
        <v>3126</v>
      </c>
    </row>
    <row r="15" ht="20.25" spans="2:3">
      <c r="B15" s="2">
        <v>2130705</v>
      </c>
      <c r="C15" s="3">
        <v>111.03</v>
      </c>
    </row>
    <row r="16" ht="20.25" spans="2:3">
      <c r="B16" s="2">
        <v>2310301</v>
      </c>
      <c r="C16" s="3">
        <v>14251.1</v>
      </c>
    </row>
    <row r="17" ht="20.25" spans="2:3">
      <c r="B17" s="2">
        <v>2320301</v>
      </c>
      <c r="C17" s="3">
        <v>7391.07</v>
      </c>
    </row>
    <row r="18" ht="20.25" spans="2:3">
      <c r="B18" s="2">
        <v>2050204</v>
      </c>
      <c r="C18" s="3">
        <v>1440</v>
      </c>
    </row>
    <row r="19" ht="20.25" spans="2:3">
      <c r="B19" s="2">
        <v>2012906</v>
      </c>
      <c r="C19" s="3">
        <v>434</v>
      </c>
    </row>
    <row r="20" ht="20.25" spans="2:3">
      <c r="B20" s="2">
        <v>2080506</v>
      </c>
      <c r="C20" s="3">
        <v>800</v>
      </c>
    </row>
    <row r="21" ht="20.25" spans="2:3">
      <c r="B21" s="2">
        <v>2290201</v>
      </c>
      <c r="C21" s="3">
        <v>1500</v>
      </c>
    </row>
    <row r="22" ht="20.25" spans="2:3">
      <c r="B22" s="2">
        <v>2080801</v>
      </c>
      <c r="C22" s="3">
        <v>1200</v>
      </c>
    </row>
    <row r="23" ht="20.25" spans="2:3">
      <c r="B23" s="2">
        <v>2290201</v>
      </c>
      <c r="C23" s="3">
        <v>6984</v>
      </c>
    </row>
    <row r="24" ht="20.25" spans="2:3">
      <c r="B24" s="2">
        <v>2290201</v>
      </c>
      <c r="C24" s="3">
        <v>2000</v>
      </c>
    </row>
    <row r="25" ht="20.25" spans="2:3">
      <c r="B25" s="2">
        <v>2290201</v>
      </c>
      <c r="C25" s="3">
        <v>8000</v>
      </c>
    </row>
    <row r="26" ht="20.25" spans="2:3">
      <c r="B26" s="2">
        <v>227</v>
      </c>
      <c r="C26" s="3">
        <v>5000</v>
      </c>
    </row>
    <row r="27" ht="20.25" spans="2:3">
      <c r="B27" s="2">
        <v>2290201</v>
      </c>
      <c r="C27" s="3">
        <v>5626.3586</v>
      </c>
    </row>
    <row r="28" ht="20.25" spans="2:3">
      <c r="B28" s="2">
        <v>2019999</v>
      </c>
      <c r="C28" s="3">
        <v>4895</v>
      </c>
    </row>
    <row r="29" ht="20.25" spans="2:3">
      <c r="B29" s="2">
        <v>2130199</v>
      </c>
      <c r="C29" s="3">
        <v>4507</v>
      </c>
    </row>
    <row r="30" ht="20.25" spans="2:3">
      <c r="B30" s="2">
        <v>2110399</v>
      </c>
      <c r="C30" s="3">
        <v>4235</v>
      </c>
    </row>
    <row r="31" ht="20.25" spans="2:3">
      <c r="B31" s="2">
        <v>2100199</v>
      </c>
      <c r="C31" s="3">
        <v>3000</v>
      </c>
    </row>
    <row r="32" ht="20.25" spans="2:3">
      <c r="B32" s="2">
        <v>2050999</v>
      </c>
      <c r="C32" s="3">
        <v>4800</v>
      </c>
    </row>
    <row r="33" ht="20.25" spans="2:3">
      <c r="B33" s="2">
        <v>2160217</v>
      </c>
      <c r="C33" s="3">
        <v>3000</v>
      </c>
    </row>
    <row r="34" ht="20.25" spans="2:3">
      <c r="B34" s="2">
        <v>2290201</v>
      </c>
      <c r="C34" s="3">
        <v>12551</v>
      </c>
    </row>
    <row r="35" spans="2:3">
      <c r="B35" s="6">
        <v>23303</v>
      </c>
      <c r="C35" s="7">
        <v>180</v>
      </c>
    </row>
    <row r="36" spans="2:3">
      <c r="B36" s="8" t="s">
        <v>933</v>
      </c>
      <c r="C36" s="9">
        <v>594.2329</v>
      </c>
    </row>
    <row r="37" spans="2:3">
      <c r="B37" s="8" t="s">
        <v>934</v>
      </c>
      <c r="C37" s="9">
        <v>277.5</v>
      </c>
    </row>
    <row r="38" spans="2:3">
      <c r="B38" s="8" t="s">
        <v>935</v>
      </c>
      <c r="C38" s="9">
        <v>30</v>
      </c>
    </row>
    <row r="39" spans="2:3">
      <c r="B39" s="8" t="s">
        <v>936</v>
      </c>
      <c r="C39" s="9">
        <v>17</v>
      </c>
    </row>
    <row r="40" spans="2:3">
      <c r="B40" s="8" t="s">
        <v>937</v>
      </c>
      <c r="C40" s="9">
        <v>509.321504</v>
      </c>
    </row>
    <row r="41" spans="2:3">
      <c r="B41" s="8" t="s">
        <v>938</v>
      </c>
      <c r="C41" s="9">
        <v>128</v>
      </c>
    </row>
    <row r="42" spans="2:3">
      <c r="B42" s="8" t="s">
        <v>939</v>
      </c>
      <c r="C42" s="9">
        <v>457.1679</v>
      </c>
    </row>
    <row r="43" spans="2:3">
      <c r="B43" s="8" t="s">
        <v>940</v>
      </c>
      <c r="C43" s="9">
        <v>94.66</v>
      </c>
    </row>
    <row r="44" spans="2:3">
      <c r="B44" s="8" t="s">
        <v>941</v>
      </c>
      <c r="C44" s="9">
        <v>121.5619</v>
      </c>
    </row>
    <row r="45" spans="2:3">
      <c r="B45" s="8" t="s">
        <v>942</v>
      </c>
      <c r="C45" s="9">
        <v>1082.313</v>
      </c>
    </row>
    <row r="46" spans="2:3">
      <c r="B46" s="8" t="s">
        <v>943</v>
      </c>
      <c r="C46" s="9">
        <v>478.604</v>
      </c>
    </row>
    <row r="47" spans="2:3">
      <c r="B47" s="8" t="s">
        <v>944</v>
      </c>
      <c r="C47" s="9">
        <v>10</v>
      </c>
    </row>
    <row r="48" spans="2:3">
      <c r="B48" s="8" t="s">
        <v>945</v>
      </c>
      <c r="C48" s="9">
        <v>23</v>
      </c>
    </row>
    <row r="49" spans="2:3">
      <c r="B49" s="8" t="s">
        <v>946</v>
      </c>
      <c r="C49" s="9">
        <v>3.9</v>
      </c>
    </row>
    <row r="50" spans="2:3">
      <c r="B50" s="8" t="s">
        <v>947</v>
      </c>
      <c r="C50" s="9">
        <v>138.3895</v>
      </c>
    </row>
    <row r="51" spans="2:3">
      <c r="B51" s="8" t="s">
        <v>948</v>
      </c>
      <c r="C51" s="9">
        <v>17.1</v>
      </c>
    </row>
    <row r="52" spans="2:3">
      <c r="B52" s="8" t="s">
        <v>949</v>
      </c>
      <c r="C52" s="9">
        <v>1392.4714</v>
      </c>
    </row>
    <row r="53" spans="2:3">
      <c r="B53" s="8" t="s">
        <v>950</v>
      </c>
      <c r="C53" s="9">
        <v>41</v>
      </c>
    </row>
    <row r="54" spans="2:3">
      <c r="B54" s="8" t="s">
        <v>951</v>
      </c>
      <c r="C54" s="9">
        <v>63</v>
      </c>
    </row>
    <row r="55" spans="2:3">
      <c r="B55" s="8" t="s">
        <v>952</v>
      </c>
      <c r="C55" s="9">
        <v>34.2</v>
      </c>
    </row>
    <row r="56" spans="2:3">
      <c r="B56" s="8" t="s">
        <v>953</v>
      </c>
      <c r="C56" s="9">
        <v>31.5</v>
      </c>
    </row>
    <row r="57" spans="2:3">
      <c r="B57" s="8" t="s">
        <v>954</v>
      </c>
      <c r="C57" s="9">
        <v>43.88</v>
      </c>
    </row>
    <row r="58" spans="2:3">
      <c r="B58" s="8" t="s">
        <v>955</v>
      </c>
      <c r="C58" s="9">
        <v>283.5582</v>
      </c>
    </row>
    <row r="59" spans="2:3">
      <c r="B59" s="8" t="s">
        <v>956</v>
      </c>
      <c r="C59" s="9">
        <v>15</v>
      </c>
    </row>
    <row r="60" spans="2:3">
      <c r="B60" s="8" t="s">
        <v>957</v>
      </c>
      <c r="C60" s="9">
        <v>277</v>
      </c>
    </row>
    <row r="61" spans="2:3">
      <c r="B61" s="8" t="s">
        <v>958</v>
      </c>
      <c r="C61" s="9">
        <v>32.6368</v>
      </c>
    </row>
    <row r="62" spans="2:3">
      <c r="B62" s="8" t="s">
        <v>959</v>
      </c>
      <c r="C62" s="9">
        <v>0</v>
      </c>
    </row>
    <row r="63" spans="2:3">
      <c r="B63" s="8" t="s">
        <v>960</v>
      </c>
      <c r="C63" s="9">
        <v>40</v>
      </c>
    </row>
    <row r="64" spans="2:3">
      <c r="B64" s="8" t="s">
        <v>961</v>
      </c>
      <c r="C64" s="9">
        <v>70.053404</v>
      </c>
    </row>
    <row r="65" spans="2:3">
      <c r="B65" s="8" t="s">
        <v>962</v>
      </c>
      <c r="C65" s="9">
        <v>9.22</v>
      </c>
    </row>
    <row r="66" spans="2:3">
      <c r="B66" s="8" t="s">
        <v>963</v>
      </c>
      <c r="C66" s="9">
        <v>303.4175</v>
      </c>
    </row>
    <row r="67" spans="2:3">
      <c r="B67" s="8" t="s">
        <v>964</v>
      </c>
      <c r="C67" s="9">
        <v>12.2</v>
      </c>
    </row>
    <row r="68" spans="2:3">
      <c r="B68" s="8" t="s">
        <v>965</v>
      </c>
      <c r="C68" s="9">
        <v>251.0251</v>
      </c>
    </row>
    <row r="69" spans="2:3">
      <c r="B69" s="8" t="s">
        <v>966</v>
      </c>
      <c r="C69" s="9">
        <v>234.4636</v>
      </c>
    </row>
    <row r="70" spans="2:3">
      <c r="B70" s="8" t="s">
        <v>967</v>
      </c>
      <c r="C70" s="9">
        <v>451.58</v>
      </c>
    </row>
    <row r="71" spans="2:3">
      <c r="B71" s="8" t="s">
        <v>968</v>
      </c>
      <c r="C71" s="9">
        <v>1560.7368</v>
      </c>
    </row>
    <row r="72" spans="2:3">
      <c r="B72" s="8" t="s">
        <v>969</v>
      </c>
      <c r="C72" s="9">
        <v>298</v>
      </c>
    </row>
    <row r="73" spans="2:3">
      <c r="B73" s="8" t="s">
        <v>970</v>
      </c>
      <c r="C73" s="9">
        <v>128.484296</v>
      </c>
    </row>
    <row r="74" spans="2:3">
      <c r="B74" s="8" t="s">
        <v>971</v>
      </c>
      <c r="C74" s="9">
        <v>285.2777</v>
      </c>
    </row>
    <row r="75" spans="2:3">
      <c r="B75" s="8" t="s">
        <v>972</v>
      </c>
      <c r="C75" s="9">
        <v>48.3495</v>
      </c>
    </row>
    <row r="76" spans="2:3">
      <c r="B76" s="8" t="s">
        <v>973</v>
      </c>
      <c r="C76" s="9">
        <v>29.2617</v>
      </c>
    </row>
    <row r="77" spans="2:3">
      <c r="B77" s="8" t="s">
        <v>974</v>
      </c>
      <c r="C77" s="9">
        <v>1365.5965</v>
      </c>
    </row>
    <row r="78" spans="2:3">
      <c r="B78" s="8" t="s">
        <v>975</v>
      </c>
      <c r="C78" s="9">
        <v>2.3831</v>
      </c>
    </row>
    <row r="79" spans="2:3">
      <c r="B79" s="8" t="s">
        <v>976</v>
      </c>
      <c r="C79" s="9">
        <v>28.35</v>
      </c>
    </row>
    <row r="80" spans="2:3">
      <c r="B80" s="8" t="s">
        <v>977</v>
      </c>
      <c r="C80" s="9">
        <v>0</v>
      </c>
    </row>
    <row r="81" spans="2:3">
      <c r="B81" s="8" t="s">
        <v>978</v>
      </c>
      <c r="C81" s="9">
        <v>794.1068</v>
      </c>
    </row>
    <row r="82" spans="2:3">
      <c r="B82" s="8" t="s">
        <v>979</v>
      </c>
      <c r="C82" s="9">
        <v>6557.4924</v>
      </c>
    </row>
    <row r="83" spans="2:3">
      <c r="B83" s="8" t="s">
        <v>980</v>
      </c>
      <c r="C83" s="9">
        <v>0</v>
      </c>
    </row>
    <row r="84" spans="2:3">
      <c r="B84" s="8" t="s">
        <v>981</v>
      </c>
      <c r="C84" s="9">
        <v>1680.9007</v>
      </c>
    </row>
    <row r="85" spans="2:3">
      <c r="B85" s="8" t="s">
        <v>982</v>
      </c>
      <c r="C85" s="9">
        <v>542.0474</v>
      </c>
    </row>
    <row r="86" spans="2:3">
      <c r="B86" s="8" t="s">
        <v>983</v>
      </c>
      <c r="C86" s="9">
        <v>0</v>
      </c>
    </row>
    <row r="87" spans="2:3">
      <c r="B87" s="8" t="s">
        <v>984</v>
      </c>
      <c r="C87" s="9">
        <v>0</v>
      </c>
    </row>
    <row r="88" spans="2:3">
      <c r="B88" s="8" t="s">
        <v>985</v>
      </c>
      <c r="C88" s="9">
        <v>0</v>
      </c>
    </row>
    <row r="89" spans="2:3">
      <c r="B89" s="8" t="s">
        <v>986</v>
      </c>
      <c r="C89" s="9">
        <v>0</v>
      </c>
    </row>
    <row r="90" spans="2:3">
      <c r="B90" s="8" t="s">
        <v>987</v>
      </c>
      <c r="C90" s="9">
        <v>0</v>
      </c>
    </row>
    <row r="91" spans="2:3">
      <c r="B91" s="8" t="s">
        <v>988</v>
      </c>
      <c r="C91" s="9">
        <v>10</v>
      </c>
    </row>
    <row r="92" spans="2:3">
      <c r="B92" s="8" t="s">
        <v>989</v>
      </c>
      <c r="C92" s="9">
        <v>147.44</v>
      </c>
    </row>
    <row r="93" spans="2:3">
      <c r="B93" s="8" t="s">
        <v>990</v>
      </c>
      <c r="C93" s="9">
        <v>733.5053</v>
      </c>
    </row>
    <row r="94" spans="2:3">
      <c r="B94" s="8" t="s">
        <v>991</v>
      </c>
      <c r="C94" s="9">
        <v>774.58</v>
      </c>
    </row>
    <row r="95" spans="2:3">
      <c r="B95" s="8" t="s">
        <v>992</v>
      </c>
      <c r="C95" s="9">
        <v>726.4937</v>
      </c>
    </row>
    <row r="96" spans="2:3">
      <c r="B96" s="8" t="s">
        <v>993</v>
      </c>
      <c r="C96" s="9">
        <v>39691.338426</v>
      </c>
    </row>
    <row r="97" spans="2:3">
      <c r="B97" s="8" t="s">
        <v>994</v>
      </c>
      <c r="C97" s="9">
        <v>16492.963293</v>
      </c>
    </row>
    <row r="98" spans="2:3">
      <c r="B98" s="8" t="s">
        <v>995</v>
      </c>
      <c r="C98" s="9">
        <v>9630.0434</v>
      </c>
    </row>
    <row r="99" spans="2:3">
      <c r="B99" s="8" t="s">
        <v>996</v>
      </c>
      <c r="C99" s="9">
        <v>1000.767961</v>
      </c>
    </row>
    <row r="100" spans="2:3">
      <c r="B100" s="8" t="s">
        <v>997</v>
      </c>
      <c r="C100" s="9">
        <v>254.616</v>
      </c>
    </row>
    <row r="101" spans="2:3">
      <c r="B101" s="8" t="s">
        <v>998</v>
      </c>
      <c r="C101" s="9">
        <v>268.1315</v>
      </c>
    </row>
    <row r="102" spans="2:3">
      <c r="B102" s="8" t="s">
        <v>999</v>
      </c>
      <c r="C102" s="9">
        <v>177.749154</v>
      </c>
    </row>
    <row r="103" spans="2:3">
      <c r="B103" s="8" t="s">
        <v>1000</v>
      </c>
      <c r="C103" s="9">
        <v>117.2073</v>
      </c>
    </row>
    <row r="104" spans="2:3">
      <c r="B104" s="8" t="s">
        <v>1001</v>
      </c>
      <c r="C104" s="9">
        <v>0.207</v>
      </c>
    </row>
    <row r="105" spans="2:3">
      <c r="B105" s="8" t="s">
        <v>1002</v>
      </c>
      <c r="C105" s="9">
        <v>56.5287</v>
      </c>
    </row>
    <row r="106" spans="2:3">
      <c r="B106" s="8" t="s">
        <v>1003</v>
      </c>
      <c r="C106" s="9">
        <v>2</v>
      </c>
    </row>
    <row r="107" spans="2:3">
      <c r="B107" s="8" t="s">
        <v>1004</v>
      </c>
      <c r="C107" s="9">
        <v>2</v>
      </c>
    </row>
    <row r="108" spans="2:3">
      <c r="B108" s="8" t="s">
        <v>1005</v>
      </c>
      <c r="C108" s="9">
        <v>4.3</v>
      </c>
    </row>
    <row r="109" spans="2:3">
      <c r="B109" s="8" t="s">
        <v>1006</v>
      </c>
      <c r="C109" s="9">
        <v>5.5</v>
      </c>
    </row>
    <row r="110" spans="2:3">
      <c r="B110" s="8" t="s">
        <v>1007</v>
      </c>
      <c r="C110" s="9">
        <v>319.3792</v>
      </c>
    </row>
    <row r="111" spans="2:3">
      <c r="B111" s="8" t="s">
        <v>1008</v>
      </c>
      <c r="C111" s="9">
        <v>102.475</v>
      </c>
    </row>
    <row r="112" spans="2:3">
      <c r="B112" s="8" t="s">
        <v>1009</v>
      </c>
      <c r="C112" s="9">
        <v>241.7954</v>
      </c>
    </row>
    <row r="113" spans="2:3">
      <c r="B113" s="8" t="s">
        <v>1010</v>
      </c>
      <c r="C113" s="9">
        <v>7.5</v>
      </c>
    </row>
    <row r="114" spans="2:3">
      <c r="B114" s="8" t="s">
        <v>1011</v>
      </c>
      <c r="C114" s="9">
        <v>2</v>
      </c>
    </row>
    <row r="115" spans="2:3">
      <c r="B115" s="8" t="s">
        <v>1012</v>
      </c>
      <c r="C115" s="9">
        <v>82.6239</v>
      </c>
    </row>
    <row r="116" spans="2:3">
      <c r="B116" s="8" t="s">
        <v>1013</v>
      </c>
      <c r="C116" s="9">
        <v>204.3892</v>
      </c>
    </row>
    <row r="117" spans="2:3">
      <c r="B117" s="8" t="s">
        <v>1014</v>
      </c>
      <c r="C117" s="9">
        <v>14.472</v>
      </c>
    </row>
    <row r="118" spans="2:3">
      <c r="B118" s="8" t="s">
        <v>1015</v>
      </c>
      <c r="C118" s="9">
        <v>411.9807</v>
      </c>
    </row>
    <row r="119" spans="2:3">
      <c r="B119" s="8" t="s">
        <v>1016</v>
      </c>
      <c r="C119" s="9">
        <v>575.3425</v>
      </c>
    </row>
    <row r="120" spans="2:3">
      <c r="B120" s="8" t="s">
        <v>1017</v>
      </c>
      <c r="C120" s="9">
        <v>10.2</v>
      </c>
    </row>
    <row r="121" spans="2:3">
      <c r="B121" s="8" t="s">
        <v>860</v>
      </c>
      <c r="C121" s="9">
        <v>523.873512</v>
      </c>
    </row>
    <row r="122" spans="2:3">
      <c r="B122" s="8" t="s">
        <v>1018</v>
      </c>
      <c r="C122" s="9">
        <v>1.14</v>
      </c>
    </row>
    <row r="123" spans="2:3">
      <c r="B123" s="8" t="s">
        <v>1019</v>
      </c>
      <c r="C123" s="9">
        <v>376.111</v>
      </c>
    </row>
    <row r="124" spans="2:3">
      <c r="B124" s="8" t="s">
        <v>1020</v>
      </c>
      <c r="C124" s="9">
        <v>56.8</v>
      </c>
    </row>
    <row r="125" spans="2:3">
      <c r="B125" s="8" t="s">
        <v>1021</v>
      </c>
      <c r="C125" s="9">
        <v>786.065195</v>
      </c>
    </row>
    <row r="126" spans="2:3">
      <c r="B126" s="8" t="s">
        <v>1022</v>
      </c>
      <c r="C126" s="9">
        <v>150.5029</v>
      </c>
    </row>
    <row r="127" spans="2:3">
      <c r="B127" s="8" t="s">
        <v>1023</v>
      </c>
      <c r="C127" s="9">
        <v>4653.421684</v>
      </c>
    </row>
    <row r="128" spans="2:3">
      <c r="B128" s="8" t="s">
        <v>1024</v>
      </c>
      <c r="C128" s="9">
        <v>0</v>
      </c>
    </row>
    <row r="129" spans="2:3">
      <c r="B129" s="8" t="s">
        <v>800</v>
      </c>
      <c r="C129" s="9">
        <v>4000</v>
      </c>
    </row>
    <row r="130" spans="2:3">
      <c r="B130" s="8" t="s">
        <v>1025</v>
      </c>
      <c r="C130" s="9">
        <v>0</v>
      </c>
    </row>
    <row r="131" spans="2:3">
      <c r="B131" s="8" t="s">
        <v>1026</v>
      </c>
      <c r="C131" s="9">
        <v>2.5928</v>
      </c>
    </row>
    <row r="132" spans="2:3">
      <c r="B132" s="8" t="s">
        <v>1027</v>
      </c>
      <c r="C132" s="9">
        <v>369.2</v>
      </c>
    </row>
    <row r="133" spans="2:3">
      <c r="B133" s="8" t="s">
        <v>1028</v>
      </c>
      <c r="C133" s="9">
        <v>1.0896</v>
      </c>
    </row>
    <row r="134" spans="2:3">
      <c r="B134" s="8" t="s">
        <v>1029</v>
      </c>
      <c r="C134" s="9">
        <v>600</v>
      </c>
    </row>
    <row r="135" spans="2:3">
      <c r="B135" s="8" t="s">
        <v>1030</v>
      </c>
      <c r="C135" s="9">
        <v>10.6895</v>
      </c>
    </row>
    <row r="136" spans="2:3">
      <c r="B136" s="8" t="s">
        <v>1031</v>
      </c>
      <c r="C136" s="9">
        <v>108.88</v>
      </c>
    </row>
    <row r="137" spans="2:3">
      <c r="B137" s="8" t="s">
        <v>1032</v>
      </c>
      <c r="C137" s="9">
        <v>303</v>
      </c>
    </row>
    <row r="138" spans="2:3">
      <c r="B138" s="8" t="s">
        <v>1033</v>
      </c>
      <c r="C138" s="9">
        <v>7</v>
      </c>
    </row>
    <row r="139" spans="2:3">
      <c r="B139" s="8" t="s">
        <v>1034</v>
      </c>
      <c r="C139" s="9">
        <v>33.27</v>
      </c>
    </row>
    <row r="140" spans="2:3">
      <c r="B140" s="8" t="s">
        <v>1035</v>
      </c>
      <c r="C140" s="9">
        <v>259.68</v>
      </c>
    </row>
    <row r="141" spans="2:3">
      <c r="B141" s="8" t="s">
        <v>1036</v>
      </c>
      <c r="C141" s="9">
        <v>866.04</v>
      </c>
    </row>
    <row r="142" spans="2:3">
      <c r="B142" s="8" t="s">
        <v>1037</v>
      </c>
      <c r="C142" s="9">
        <v>291.4586</v>
      </c>
    </row>
    <row r="143" spans="2:3">
      <c r="B143" s="8" t="s">
        <v>1038</v>
      </c>
      <c r="C143" s="9">
        <v>544.2968</v>
      </c>
    </row>
    <row r="144" spans="2:3">
      <c r="B144" s="8" t="s">
        <v>1039</v>
      </c>
      <c r="C144" s="9">
        <v>42.0636</v>
      </c>
    </row>
    <row r="145" spans="2:3">
      <c r="B145" s="8" t="s">
        <v>1040</v>
      </c>
      <c r="C145" s="9">
        <v>42</v>
      </c>
    </row>
    <row r="146" spans="2:3">
      <c r="B146" s="8" t="s">
        <v>1041</v>
      </c>
      <c r="C146" s="9">
        <v>96</v>
      </c>
    </row>
    <row r="147" spans="2:3">
      <c r="B147" s="8" t="s">
        <v>820</v>
      </c>
      <c r="C147" s="9">
        <v>205.44</v>
      </c>
    </row>
    <row r="148" spans="2:3">
      <c r="B148" s="8" t="s">
        <v>1042</v>
      </c>
      <c r="C148" s="9">
        <v>187.317308</v>
      </c>
    </row>
    <row r="149" spans="2:3">
      <c r="B149" s="8" t="s">
        <v>1043</v>
      </c>
      <c r="C149" s="9">
        <v>41.4478</v>
      </c>
    </row>
    <row r="150" spans="2:3">
      <c r="B150" s="8" t="s">
        <v>1044</v>
      </c>
      <c r="C150" s="9">
        <v>13.5</v>
      </c>
    </row>
    <row r="151" spans="2:3">
      <c r="B151" s="8" t="s">
        <v>1045</v>
      </c>
      <c r="C151" s="9">
        <v>1159</v>
      </c>
    </row>
    <row r="152" spans="2:3">
      <c r="B152" s="8" t="s">
        <v>1046</v>
      </c>
      <c r="C152" s="9">
        <v>2136</v>
      </c>
    </row>
    <row r="153" spans="2:3">
      <c r="B153" s="8" t="s">
        <v>1047</v>
      </c>
      <c r="C153" s="9">
        <v>58</v>
      </c>
    </row>
    <row r="154" spans="2:3">
      <c r="B154" s="8" t="s">
        <v>1048</v>
      </c>
      <c r="C154" s="9">
        <v>41.94</v>
      </c>
    </row>
    <row r="155" spans="2:3">
      <c r="B155" s="8" t="s">
        <v>1049</v>
      </c>
      <c r="C155" s="9">
        <v>758.856</v>
      </c>
    </row>
    <row r="156" spans="2:3">
      <c r="B156" s="8" t="s">
        <v>1050</v>
      </c>
      <c r="C156" s="9">
        <v>24.21</v>
      </c>
    </row>
    <row r="157" spans="2:3">
      <c r="B157" s="8" t="s">
        <v>1051</v>
      </c>
      <c r="C157" s="9">
        <v>131.58</v>
      </c>
    </row>
    <row r="158" spans="2:3">
      <c r="B158" s="8" t="s">
        <v>748</v>
      </c>
      <c r="C158" s="9">
        <v>4778.5</v>
      </c>
    </row>
    <row r="159" spans="2:3">
      <c r="B159" s="8" t="s">
        <v>1052</v>
      </c>
      <c r="C159" s="9">
        <v>51.1676</v>
      </c>
    </row>
    <row r="160" spans="2:3">
      <c r="B160" s="8" t="s">
        <v>1053</v>
      </c>
      <c r="C160" s="9">
        <v>202.8684</v>
      </c>
    </row>
    <row r="161" spans="2:3">
      <c r="B161" s="8" t="s">
        <v>1054</v>
      </c>
      <c r="C161" s="9">
        <v>24.5</v>
      </c>
    </row>
    <row r="162" spans="2:3">
      <c r="B162" s="8" t="s">
        <v>829</v>
      </c>
      <c r="C162" s="9">
        <v>492.787372</v>
      </c>
    </row>
    <row r="163" spans="2:3">
      <c r="B163" s="8" t="s">
        <v>1055</v>
      </c>
      <c r="C163" s="9">
        <v>471.7889</v>
      </c>
    </row>
    <row r="164" spans="2:3">
      <c r="B164" s="8" t="s">
        <v>1056</v>
      </c>
      <c r="C164" s="9">
        <v>11.3974</v>
      </c>
    </row>
    <row r="165" spans="2:3">
      <c r="B165" s="8" t="s">
        <v>1057</v>
      </c>
      <c r="C165" s="9">
        <v>862.2812</v>
      </c>
    </row>
    <row r="166" spans="2:3">
      <c r="B166" s="8" t="s">
        <v>1058</v>
      </c>
      <c r="C166" s="9">
        <v>576.978976</v>
      </c>
    </row>
    <row r="167" spans="2:3">
      <c r="B167" s="8" t="s">
        <v>1059</v>
      </c>
      <c r="C167" s="9">
        <v>415.4984</v>
      </c>
    </row>
    <row r="168" spans="2:3">
      <c r="B168" s="8" t="s">
        <v>783</v>
      </c>
      <c r="C168" s="9">
        <v>1497.781</v>
      </c>
    </row>
    <row r="169" spans="2:3">
      <c r="B169" s="8" t="s">
        <v>1060</v>
      </c>
      <c r="C169" s="9">
        <v>61.8048</v>
      </c>
    </row>
    <row r="170" spans="2:3">
      <c r="B170" s="8" t="s">
        <v>1061</v>
      </c>
      <c r="C170" s="9">
        <v>471.3109</v>
      </c>
    </row>
    <row r="171" spans="2:3">
      <c r="B171" s="8" t="s">
        <v>1062</v>
      </c>
      <c r="C171" s="9">
        <v>176.7228</v>
      </c>
    </row>
    <row r="172" spans="2:3">
      <c r="B172" s="8" t="s">
        <v>1063</v>
      </c>
      <c r="C172" s="9">
        <v>221.7984</v>
      </c>
    </row>
    <row r="173" spans="2:3">
      <c r="B173" s="8" t="s">
        <v>1064</v>
      </c>
      <c r="C173" s="9">
        <v>0</v>
      </c>
    </row>
    <row r="174" spans="2:3">
      <c r="B174" s="8" t="s">
        <v>1065</v>
      </c>
      <c r="C174" s="9">
        <v>1213.22224</v>
      </c>
    </row>
    <row r="175" spans="2:3">
      <c r="B175" s="8" t="s">
        <v>1066</v>
      </c>
      <c r="C175" s="9">
        <v>428.224171</v>
      </c>
    </row>
    <row r="176" spans="2:3">
      <c r="B176" s="8" t="s">
        <v>1067</v>
      </c>
      <c r="C176" s="9">
        <v>0</v>
      </c>
    </row>
    <row r="177" spans="2:3">
      <c r="B177" s="8" t="s">
        <v>1068</v>
      </c>
      <c r="C177" s="9">
        <v>138.0502</v>
      </c>
    </row>
    <row r="178" spans="2:3">
      <c r="B178" s="8" t="s">
        <v>1069</v>
      </c>
      <c r="C178" s="9">
        <v>3079.8757</v>
      </c>
    </row>
    <row r="179" spans="2:3">
      <c r="B179" s="8" t="s">
        <v>1070</v>
      </c>
      <c r="C179" s="9">
        <v>1653.47</v>
      </c>
    </row>
    <row r="180" spans="2:3">
      <c r="B180" s="8" t="s">
        <v>792</v>
      </c>
      <c r="C180" s="9">
        <v>2000</v>
      </c>
    </row>
    <row r="181" spans="2:3">
      <c r="B181" s="8" t="s">
        <v>1071</v>
      </c>
      <c r="C181" s="9">
        <v>3.3242</v>
      </c>
    </row>
    <row r="182" spans="2:3">
      <c r="B182" s="8" t="s">
        <v>1072</v>
      </c>
      <c r="C182" s="9">
        <v>298.7146</v>
      </c>
    </row>
    <row r="183" spans="2:3">
      <c r="B183" s="8" t="s">
        <v>1073</v>
      </c>
      <c r="C183" s="9">
        <v>152.525</v>
      </c>
    </row>
    <row r="184" spans="2:3">
      <c r="B184" s="8" t="s">
        <v>1074</v>
      </c>
      <c r="C184" s="9">
        <v>697.384222</v>
      </c>
    </row>
    <row r="185" spans="2:3">
      <c r="B185" s="8" t="s">
        <v>1075</v>
      </c>
      <c r="C185" s="9">
        <v>2401.654904</v>
      </c>
    </row>
    <row r="186" spans="2:3">
      <c r="B186" s="8" t="s">
        <v>1076</v>
      </c>
      <c r="C186" s="9">
        <v>10</v>
      </c>
    </row>
    <row r="187" spans="2:3">
      <c r="B187" s="8" t="s">
        <v>1077</v>
      </c>
      <c r="C187" s="9">
        <v>1197.3212</v>
      </c>
    </row>
    <row r="188" spans="2:3">
      <c r="B188" s="8" t="s">
        <v>1078</v>
      </c>
      <c r="C188" s="9">
        <v>187.503396</v>
      </c>
    </row>
    <row r="189" spans="2:3">
      <c r="B189" s="8" t="s">
        <v>1079</v>
      </c>
      <c r="C189" s="9">
        <v>3.6</v>
      </c>
    </row>
    <row r="190" spans="2:3">
      <c r="B190" s="8" t="s">
        <v>1080</v>
      </c>
      <c r="C190" s="9">
        <v>605.76</v>
      </c>
    </row>
    <row r="191" spans="2:3">
      <c r="B191" s="8" t="s">
        <v>1081</v>
      </c>
      <c r="C191" s="9">
        <v>533.8517</v>
      </c>
    </row>
    <row r="192" spans="2:3">
      <c r="B192" s="8" t="s">
        <v>1082</v>
      </c>
      <c r="C192" s="9">
        <v>928.228989</v>
      </c>
    </row>
    <row r="193" spans="2:3">
      <c r="B193" s="8" t="s">
        <v>1083</v>
      </c>
      <c r="C193" s="9">
        <v>0</v>
      </c>
    </row>
    <row r="194" spans="2:3">
      <c r="B194" s="8" t="s">
        <v>1084</v>
      </c>
      <c r="C194" s="9">
        <v>0</v>
      </c>
    </row>
    <row r="195" spans="2:3">
      <c r="B195" s="8" t="s">
        <v>1085</v>
      </c>
      <c r="C195" s="9">
        <v>0</v>
      </c>
    </row>
    <row r="196" spans="2:3">
      <c r="B196" s="8" t="s">
        <v>1086</v>
      </c>
      <c r="C196" s="9">
        <v>220.924</v>
      </c>
    </row>
    <row r="197" spans="2:3">
      <c r="B197" s="8" t="s">
        <v>1087</v>
      </c>
      <c r="C197" s="9">
        <v>469.55</v>
      </c>
    </row>
    <row r="198" spans="2:3">
      <c r="B198" s="8" t="s">
        <v>1088</v>
      </c>
      <c r="C198" s="9">
        <v>174.1302</v>
      </c>
    </row>
    <row r="199" spans="2:3">
      <c r="B199" s="8" t="s">
        <v>1089</v>
      </c>
      <c r="C199" s="9">
        <v>50.1639</v>
      </c>
    </row>
    <row r="200" spans="2:3">
      <c r="B200" s="8" t="s">
        <v>1090</v>
      </c>
      <c r="C200" s="9">
        <v>151.1827</v>
      </c>
    </row>
    <row r="201" spans="2:3">
      <c r="B201" s="8" t="s">
        <v>1091</v>
      </c>
      <c r="C201" s="9">
        <v>531</v>
      </c>
    </row>
    <row r="202" spans="2:3">
      <c r="B202" s="8" t="s">
        <v>1092</v>
      </c>
      <c r="C202" s="9">
        <v>50</v>
      </c>
    </row>
    <row r="203" spans="2:3">
      <c r="B203" s="8" t="s">
        <v>1093</v>
      </c>
      <c r="C203" s="9">
        <v>634.8995</v>
      </c>
    </row>
    <row r="204" spans="2:3">
      <c r="B204" s="8" t="s">
        <v>1094</v>
      </c>
      <c r="C204" s="9">
        <v>93.714</v>
      </c>
    </row>
    <row r="205" spans="2:3">
      <c r="B205" s="8" t="s">
        <v>1095</v>
      </c>
      <c r="C205" s="9">
        <v>364.7979</v>
      </c>
    </row>
    <row r="206" spans="2:3">
      <c r="B206" s="8" t="s">
        <v>1096</v>
      </c>
      <c r="C206" s="9">
        <v>5</v>
      </c>
    </row>
    <row r="207" spans="2:3">
      <c r="B207" s="8" t="s">
        <v>1097</v>
      </c>
      <c r="C207" s="9">
        <v>2.5</v>
      </c>
    </row>
    <row r="208" spans="2:3">
      <c r="B208" s="8" t="s">
        <v>1098</v>
      </c>
      <c r="C208" s="9">
        <v>430.3036</v>
      </c>
    </row>
    <row r="209" spans="2:3">
      <c r="B209" s="8" t="s">
        <v>1099</v>
      </c>
      <c r="C209" s="9">
        <v>2.7338</v>
      </c>
    </row>
    <row r="210" spans="2:3">
      <c r="B210" s="8" t="s">
        <v>1100</v>
      </c>
      <c r="C210" s="9">
        <v>3</v>
      </c>
    </row>
    <row r="211" spans="2:3">
      <c r="B211" s="8" t="s">
        <v>1101</v>
      </c>
      <c r="C211" s="9">
        <v>1278.5182</v>
      </c>
    </row>
    <row r="212" spans="2:3">
      <c r="B212" s="8" t="s">
        <v>1102</v>
      </c>
      <c r="C212" s="9">
        <v>3786.503494</v>
      </c>
    </row>
    <row r="213" spans="2:3">
      <c r="B213" s="8" t="s">
        <v>1103</v>
      </c>
      <c r="C213" s="9">
        <v>353.28</v>
      </c>
    </row>
    <row r="214" spans="2:3">
      <c r="B214" s="8" t="s">
        <v>1104</v>
      </c>
      <c r="C214" s="9">
        <v>798.7784</v>
      </c>
    </row>
    <row r="215" spans="2:3">
      <c r="B215" s="8" t="s">
        <v>1105</v>
      </c>
      <c r="C215" s="9">
        <v>552.5</v>
      </c>
    </row>
    <row r="216" spans="2:3">
      <c r="B216" s="8" t="s">
        <v>1106</v>
      </c>
      <c r="C216" s="9">
        <v>399.0591</v>
      </c>
    </row>
    <row r="217" spans="2:3">
      <c r="B217" s="10" t="s">
        <v>935</v>
      </c>
      <c r="C217" s="11">
        <v>6</v>
      </c>
    </row>
    <row r="218" spans="2:3">
      <c r="B218" s="10" t="s">
        <v>1107</v>
      </c>
      <c r="C218" s="11">
        <v>16</v>
      </c>
    </row>
    <row r="219" spans="2:3">
      <c r="B219" s="10" t="s">
        <v>1108</v>
      </c>
      <c r="C219" s="11">
        <v>5</v>
      </c>
    </row>
    <row r="220" spans="2:3">
      <c r="B220" s="10" t="s">
        <v>1109</v>
      </c>
      <c r="C220" s="11">
        <v>123.6948</v>
      </c>
    </row>
    <row r="221" spans="2:3">
      <c r="B221" s="10" t="s">
        <v>1110</v>
      </c>
      <c r="C221" s="11">
        <v>111.42</v>
      </c>
    </row>
    <row r="222" spans="2:3">
      <c r="B222" s="10" t="s">
        <v>937</v>
      </c>
      <c r="C222" s="11">
        <v>0</v>
      </c>
    </row>
    <row r="223" spans="2:3">
      <c r="B223" s="10" t="s">
        <v>1111</v>
      </c>
      <c r="C223" s="11">
        <v>3</v>
      </c>
    </row>
    <row r="224" spans="2:3">
      <c r="B224" s="10" t="s">
        <v>1112</v>
      </c>
      <c r="C224" s="11">
        <v>58</v>
      </c>
    </row>
    <row r="225" spans="2:3">
      <c r="B225" s="10" t="s">
        <v>939</v>
      </c>
      <c r="C225" s="11">
        <v>9900.893072</v>
      </c>
    </row>
    <row r="226" spans="2:3">
      <c r="B226" s="10" t="s">
        <v>1113</v>
      </c>
      <c r="C226" s="11">
        <v>1185.281636</v>
      </c>
    </row>
    <row r="227" spans="2:3">
      <c r="B227" s="10" t="s">
        <v>940</v>
      </c>
      <c r="C227" s="11">
        <v>740.2819</v>
      </c>
    </row>
    <row r="228" spans="2:3">
      <c r="B228" s="10" t="s">
        <v>1114</v>
      </c>
      <c r="C228" s="11">
        <v>221.8056</v>
      </c>
    </row>
    <row r="229" spans="2:3">
      <c r="B229" s="10" t="s">
        <v>942</v>
      </c>
      <c r="C229" s="11">
        <v>3840.081445</v>
      </c>
    </row>
    <row r="230" spans="2:3">
      <c r="B230" s="10" t="s">
        <v>1115</v>
      </c>
      <c r="C230" s="11">
        <v>8</v>
      </c>
    </row>
    <row r="231" spans="2:3">
      <c r="B231" s="10" t="s">
        <v>953</v>
      </c>
      <c r="C231" s="11">
        <v>7</v>
      </c>
    </row>
    <row r="232" spans="2:3">
      <c r="B232" s="10" t="s">
        <v>1116</v>
      </c>
      <c r="C232" s="11">
        <v>479.08</v>
      </c>
    </row>
    <row r="233" spans="2:3">
      <c r="B233" s="10" t="s">
        <v>1117</v>
      </c>
      <c r="C233" s="11">
        <v>132</v>
      </c>
    </row>
    <row r="234" spans="2:3">
      <c r="B234" s="10" t="s">
        <v>1118</v>
      </c>
      <c r="C234" s="11">
        <v>10</v>
      </c>
    </row>
    <row r="235" spans="2:3">
      <c r="B235" s="10" t="s">
        <v>1119</v>
      </c>
      <c r="C235" s="11">
        <v>44</v>
      </c>
    </row>
    <row r="236" spans="2:3">
      <c r="B236" s="10" t="s">
        <v>965</v>
      </c>
      <c r="C236" s="11">
        <v>549.619892</v>
      </c>
    </row>
    <row r="237" spans="2:3">
      <c r="B237" s="10" t="s">
        <v>1120</v>
      </c>
      <c r="C237" s="11">
        <v>96.3272</v>
      </c>
    </row>
    <row r="238" spans="2:3">
      <c r="B238" s="10" t="s">
        <v>1121</v>
      </c>
      <c r="C238" s="11">
        <v>77.688</v>
      </c>
    </row>
    <row r="239" spans="2:3">
      <c r="B239" s="10" t="s">
        <v>967</v>
      </c>
      <c r="C239" s="11">
        <v>43</v>
      </c>
    </row>
    <row r="240" spans="2:3">
      <c r="B240" s="10" t="s">
        <v>969</v>
      </c>
      <c r="C240" s="11">
        <v>86</v>
      </c>
    </row>
    <row r="241" spans="2:3">
      <c r="B241" s="10" t="s">
        <v>1122</v>
      </c>
      <c r="C241" s="11">
        <v>24</v>
      </c>
    </row>
    <row r="242" spans="2:3">
      <c r="B242" s="10" t="s">
        <v>978</v>
      </c>
      <c r="C242" s="11">
        <v>5985.886857</v>
      </c>
    </row>
    <row r="243" spans="2:3">
      <c r="B243" s="10" t="s">
        <v>1123</v>
      </c>
      <c r="C243" s="11">
        <v>23</v>
      </c>
    </row>
    <row r="244" spans="2:3">
      <c r="B244" s="10" t="s">
        <v>1124</v>
      </c>
      <c r="C244" s="11">
        <v>12</v>
      </c>
    </row>
    <row r="245" spans="2:3">
      <c r="B245" s="10" t="s">
        <v>980</v>
      </c>
      <c r="C245" s="11">
        <v>95</v>
      </c>
    </row>
    <row r="246" spans="2:3">
      <c r="B246" s="10" t="s">
        <v>981</v>
      </c>
      <c r="C246" s="11">
        <v>438.228</v>
      </c>
    </row>
    <row r="247" spans="2:3">
      <c r="B247" s="10" t="s">
        <v>989</v>
      </c>
      <c r="C247" s="11">
        <v>678.9</v>
      </c>
    </row>
    <row r="248" spans="2:3">
      <c r="B248" s="10" t="s">
        <v>1125</v>
      </c>
      <c r="C248" s="11">
        <v>9505.3718</v>
      </c>
    </row>
    <row r="249" spans="2:3">
      <c r="B249" s="10" t="s">
        <v>1126</v>
      </c>
      <c r="C249" s="11">
        <v>11000</v>
      </c>
    </row>
    <row r="250" spans="2:3">
      <c r="B250" s="10" t="s">
        <v>1006</v>
      </c>
      <c r="C250" s="11">
        <v>1356.351811</v>
      </c>
    </row>
    <row r="251" spans="2:3">
      <c r="B251" s="10" t="s">
        <v>1127</v>
      </c>
      <c r="C251" s="11">
        <v>25</v>
      </c>
    </row>
    <row r="252" spans="2:3">
      <c r="B252" s="10" t="s">
        <v>1015</v>
      </c>
      <c r="C252" s="11">
        <v>927.811</v>
      </c>
    </row>
    <row r="253" spans="2:3">
      <c r="B253" s="10" t="s">
        <v>1021</v>
      </c>
      <c r="C253" s="11">
        <v>214.943762</v>
      </c>
    </row>
    <row r="254" spans="2:3">
      <c r="B254" s="10" t="s">
        <v>1023</v>
      </c>
      <c r="C254" s="11">
        <v>1031.64086</v>
      </c>
    </row>
    <row r="255" spans="2:3">
      <c r="B255" s="10" t="s">
        <v>1024</v>
      </c>
      <c r="C255" s="11">
        <v>0</v>
      </c>
    </row>
    <row r="256" spans="2:3">
      <c r="B256" s="10" t="s">
        <v>1026</v>
      </c>
      <c r="C256" s="11">
        <v>3.6168</v>
      </c>
    </row>
    <row r="257" spans="2:3">
      <c r="B257" s="10" t="s">
        <v>1039</v>
      </c>
      <c r="C257" s="11">
        <v>37.2279</v>
      </c>
    </row>
    <row r="258" spans="2:3">
      <c r="B258" s="10" t="s">
        <v>1054</v>
      </c>
      <c r="C258" s="11">
        <v>81.2</v>
      </c>
    </row>
    <row r="259" spans="2:3">
      <c r="B259" s="10" t="s">
        <v>829</v>
      </c>
      <c r="C259" s="11">
        <v>1367.053366</v>
      </c>
    </row>
    <row r="260" spans="2:3">
      <c r="B260" s="10" t="s">
        <v>1128</v>
      </c>
      <c r="C260" s="11">
        <v>32</v>
      </c>
    </row>
    <row r="261" spans="2:3">
      <c r="B261" s="10" t="s">
        <v>1129</v>
      </c>
      <c r="C261" s="11">
        <v>1.56</v>
      </c>
    </row>
    <row r="262" spans="2:3">
      <c r="B262" s="10" t="s">
        <v>1065</v>
      </c>
      <c r="C262" s="11">
        <v>330.878338</v>
      </c>
    </row>
    <row r="263" spans="2:3">
      <c r="B263" s="10" t="s">
        <v>1067</v>
      </c>
      <c r="C263" s="11">
        <v>0.5372</v>
      </c>
    </row>
    <row r="264" spans="2:3">
      <c r="B264" s="10" t="s">
        <v>1068</v>
      </c>
      <c r="C264" s="11">
        <v>45.0085</v>
      </c>
    </row>
    <row r="265" spans="2:3">
      <c r="B265" s="10" t="s">
        <v>1073</v>
      </c>
      <c r="C265" s="11">
        <v>736</v>
      </c>
    </row>
    <row r="266" spans="2:3">
      <c r="B266" s="10" t="s">
        <v>1130</v>
      </c>
      <c r="C266" s="11">
        <v>115</v>
      </c>
    </row>
    <row r="267" spans="2:3">
      <c r="B267" s="10" t="s">
        <v>1131</v>
      </c>
      <c r="C267" s="11">
        <v>88.706171</v>
      </c>
    </row>
    <row r="268" spans="2:3">
      <c r="B268" s="10" t="s">
        <v>1132</v>
      </c>
      <c r="C268" s="11">
        <v>3823.253983</v>
      </c>
    </row>
    <row r="269" spans="2:3">
      <c r="B269" s="10" t="s">
        <v>1076</v>
      </c>
      <c r="C269" s="11">
        <v>265.44</v>
      </c>
    </row>
    <row r="270" spans="2:3">
      <c r="B270" s="10" t="s">
        <v>1133</v>
      </c>
      <c r="C270" s="11">
        <v>13752.770715</v>
      </c>
    </row>
    <row r="271" spans="2:3">
      <c r="B271" s="10" t="s">
        <v>1134</v>
      </c>
      <c r="C271" s="11">
        <v>2102.72</v>
      </c>
    </row>
    <row r="272" spans="2:3">
      <c r="B272" s="10" t="s">
        <v>1080</v>
      </c>
      <c r="C272" s="11">
        <v>495.5</v>
      </c>
    </row>
    <row r="273" spans="2:3">
      <c r="B273" s="10" t="s">
        <v>1091</v>
      </c>
      <c r="C273" s="11">
        <v>223.8817</v>
      </c>
    </row>
    <row r="274" spans="2:3">
      <c r="B274" s="10" t="s">
        <v>1135</v>
      </c>
      <c r="C274" s="11">
        <v>4436.923672</v>
      </c>
    </row>
    <row r="275" spans="2:3">
      <c r="B275" s="10" t="s">
        <v>1136</v>
      </c>
      <c r="C275" s="11">
        <v>1912.3578</v>
      </c>
    </row>
    <row r="276" spans="2:3">
      <c r="B276" s="10" t="s">
        <v>1137</v>
      </c>
      <c r="C276" s="11">
        <v>0</v>
      </c>
    </row>
    <row r="277" spans="2:3">
      <c r="B277" s="10" t="s">
        <v>1138</v>
      </c>
      <c r="C277" s="11">
        <v>0</v>
      </c>
    </row>
    <row r="278" spans="2:3">
      <c r="B278" s="10" t="s">
        <v>1097</v>
      </c>
      <c r="C278" s="11">
        <v>25505.992359</v>
      </c>
    </row>
    <row r="279" spans="2:3">
      <c r="B279" s="10" t="s">
        <v>1139</v>
      </c>
      <c r="C279" s="11">
        <v>328.457</v>
      </c>
    </row>
    <row r="280" spans="2:3">
      <c r="B280" s="10" t="s">
        <v>1140</v>
      </c>
      <c r="C280" s="11">
        <v>185.323</v>
      </c>
    </row>
    <row r="281" spans="2:3">
      <c r="B281" s="10" t="s">
        <v>1102</v>
      </c>
      <c r="C281" s="11">
        <v>961.121662</v>
      </c>
    </row>
    <row r="282" spans="2:3">
      <c r="B282" s="10" t="s">
        <v>1141</v>
      </c>
      <c r="C282" s="11">
        <v>20</v>
      </c>
    </row>
    <row r="283" spans="2:3">
      <c r="B283" s="10" t="s">
        <v>1142</v>
      </c>
      <c r="C283" s="11">
        <v>30</v>
      </c>
    </row>
    <row r="284" spans="2:3">
      <c r="B284" s="10" t="s">
        <v>1143</v>
      </c>
      <c r="C284" s="11">
        <v>57</v>
      </c>
    </row>
    <row r="285" spans="2:3">
      <c r="B285" s="10" t="s">
        <v>1144</v>
      </c>
      <c r="C285" s="11">
        <v>0</v>
      </c>
    </row>
    <row r="286" spans="2:3">
      <c r="B286" s="10" t="s">
        <v>1145</v>
      </c>
      <c r="C286" s="11">
        <v>268.5</v>
      </c>
    </row>
    <row r="287" spans="2:3">
      <c r="B287">
        <v>2010802</v>
      </c>
      <c r="C287" s="1">
        <v>22</v>
      </c>
    </row>
    <row r="288" spans="2:3">
      <c r="B288">
        <v>2012999</v>
      </c>
      <c r="C288" s="1">
        <v>0</v>
      </c>
    </row>
    <row r="289" spans="2:3">
      <c r="B289">
        <v>2050202</v>
      </c>
      <c r="C289" s="1">
        <v>11280.96</v>
      </c>
    </row>
    <row r="290" spans="2:3">
      <c r="B290">
        <v>2080109</v>
      </c>
      <c r="C290" s="1">
        <v>12.26</v>
      </c>
    </row>
    <row r="291" spans="2:3">
      <c r="B291">
        <v>2080208</v>
      </c>
      <c r="C291" s="1">
        <v>70.85</v>
      </c>
    </row>
    <row r="292" spans="2:3">
      <c r="B292">
        <v>2080507</v>
      </c>
      <c r="C292" s="1">
        <v>2881</v>
      </c>
    </row>
    <row r="293" spans="2:3">
      <c r="B293">
        <v>2080701</v>
      </c>
      <c r="C293" s="1">
        <v>107</v>
      </c>
    </row>
    <row r="294" spans="2:3">
      <c r="B294">
        <v>2080805</v>
      </c>
      <c r="C294" s="1">
        <v>42</v>
      </c>
    </row>
    <row r="295" spans="2:3">
      <c r="B295">
        <v>2080899</v>
      </c>
      <c r="C295" s="1">
        <v>479</v>
      </c>
    </row>
    <row r="296" spans="2:3">
      <c r="B296">
        <v>2080901</v>
      </c>
      <c r="C296" s="1">
        <v>61</v>
      </c>
    </row>
    <row r="297" spans="2:3">
      <c r="B297">
        <v>2080905</v>
      </c>
      <c r="C297" s="1">
        <v>15.5</v>
      </c>
    </row>
    <row r="298" spans="2:3">
      <c r="B298">
        <v>2081005</v>
      </c>
      <c r="C298" s="1">
        <v>39</v>
      </c>
    </row>
    <row r="299" spans="2:3">
      <c r="B299">
        <v>2081006</v>
      </c>
      <c r="C299" s="1">
        <v>3022.86</v>
      </c>
    </row>
    <row r="300" spans="2:3">
      <c r="B300">
        <v>2081104</v>
      </c>
      <c r="C300" s="1">
        <v>122</v>
      </c>
    </row>
    <row r="301" spans="2:3">
      <c r="B301">
        <v>2081107</v>
      </c>
      <c r="C301" s="1">
        <v>539.98</v>
      </c>
    </row>
    <row r="302" spans="2:3">
      <c r="B302">
        <v>2082102</v>
      </c>
      <c r="C302" s="1">
        <v>270</v>
      </c>
    </row>
    <row r="303" spans="2:3">
      <c r="B303">
        <v>2082201</v>
      </c>
      <c r="C303" s="1">
        <v>335</v>
      </c>
    </row>
    <row r="304" spans="2:3">
      <c r="B304">
        <v>2082202</v>
      </c>
      <c r="C304" s="1">
        <v>250</v>
      </c>
    </row>
    <row r="305" spans="2:3">
      <c r="B305">
        <v>2082502</v>
      </c>
      <c r="C305" s="1">
        <v>48</v>
      </c>
    </row>
    <row r="306" spans="2:3">
      <c r="B306">
        <v>2082602</v>
      </c>
      <c r="C306" s="1">
        <v>14574</v>
      </c>
    </row>
    <row r="307" spans="2:3">
      <c r="B307">
        <v>2089999</v>
      </c>
      <c r="C307" s="1">
        <v>260</v>
      </c>
    </row>
    <row r="308" spans="2:3">
      <c r="B308">
        <v>2100302</v>
      </c>
      <c r="C308" s="1">
        <v>374</v>
      </c>
    </row>
    <row r="309" spans="2:3">
      <c r="B309">
        <v>2100408</v>
      </c>
      <c r="C309" s="1">
        <v>610</v>
      </c>
    </row>
    <row r="310" spans="2:3">
      <c r="B310">
        <v>2100409</v>
      </c>
      <c r="C310" s="1">
        <v>6</v>
      </c>
    </row>
    <row r="311" spans="2:3">
      <c r="B311">
        <v>2100709</v>
      </c>
      <c r="C311" s="1">
        <v>214</v>
      </c>
    </row>
    <row r="312" spans="2:3">
      <c r="B312">
        <v>2101301</v>
      </c>
      <c r="C312" s="1">
        <v>478</v>
      </c>
    </row>
    <row r="313" spans="2:3">
      <c r="B313">
        <v>2101401</v>
      </c>
      <c r="C313" s="1">
        <v>37</v>
      </c>
    </row>
    <row r="314" spans="2:3">
      <c r="B314">
        <v>2101601</v>
      </c>
      <c r="C314" s="1">
        <v>10</v>
      </c>
    </row>
    <row r="315" spans="2:3">
      <c r="B315">
        <v>2120399</v>
      </c>
      <c r="C315" s="1">
        <v>2080</v>
      </c>
    </row>
    <row r="316" spans="2:3">
      <c r="B316">
        <v>2130152</v>
      </c>
      <c r="C316" s="1">
        <v>12.39</v>
      </c>
    </row>
    <row r="317" spans="2:3">
      <c r="B317">
        <v>2130153</v>
      </c>
      <c r="C317" s="1">
        <v>1514</v>
      </c>
    </row>
    <row r="318" spans="2:3">
      <c r="B318">
        <v>2130205</v>
      </c>
      <c r="C318" s="1">
        <v>378.26</v>
      </c>
    </row>
    <row r="319" spans="2:3">
      <c r="B319">
        <v>2130209</v>
      </c>
      <c r="C319" s="1">
        <v>1635.28</v>
      </c>
    </row>
    <row r="320" spans="2:3">
      <c r="B320">
        <v>2130305</v>
      </c>
      <c r="C320" s="1">
        <v>4298</v>
      </c>
    </row>
    <row r="321" spans="2:3">
      <c r="B321">
        <v>2130316</v>
      </c>
      <c r="C321" s="1">
        <v>39</v>
      </c>
    </row>
    <row r="322" spans="2:3">
      <c r="B322">
        <v>2130321</v>
      </c>
      <c r="C322" s="1">
        <v>238</v>
      </c>
    </row>
    <row r="323" spans="2:3">
      <c r="B323">
        <v>2130504</v>
      </c>
      <c r="C323" s="1">
        <v>8644</v>
      </c>
    </row>
    <row r="324" spans="2:3">
      <c r="B324">
        <v>2130801</v>
      </c>
      <c r="C324" s="1">
        <v>87</v>
      </c>
    </row>
    <row r="325" spans="2:3">
      <c r="B325">
        <v>2130803</v>
      </c>
      <c r="C325" s="1">
        <v>1329.25</v>
      </c>
    </row>
    <row r="326" spans="2:3">
      <c r="B326">
        <v>2130804</v>
      </c>
      <c r="C326" s="1">
        <v>244</v>
      </c>
    </row>
    <row r="327" spans="2:3">
      <c r="B327">
        <v>2210103</v>
      </c>
      <c r="C327" s="1">
        <v>1429</v>
      </c>
    </row>
    <row r="328" spans="2:3">
      <c r="B328">
        <v>2210108</v>
      </c>
      <c r="C328" s="1">
        <v>99.4</v>
      </c>
    </row>
    <row r="329" spans="2:3">
      <c r="B329">
        <v>2210110</v>
      </c>
      <c r="C329" s="1">
        <v>118.8</v>
      </c>
    </row>
    <row r="330" spans="2:3">
      <c r="B330">
        <v>2240601</v>
      </c>
      <c r="C330" s="1">
        <v>89</v>
      </c>
    </row>
    <row r="331" spans="1:5">
      <c r="A331" t="s">
        <v>1146</v>
      </c>
      <c r="B331" s="1" t="s">
        <v>1147</v>
      </c>
      <c r="C331" s="1">
        <v>2.253</v>
      </c>
      <c r="D331">
        <f>C331/10000</f>
        <v>0.0002253</v>
      </c>
      <c r="E331" t="s">
        <v>1148</v>
      </c>
    </row>
    <row r="332" spans="1:5">
      <c r="A332" t="s">
        <v>1149</v>
      </c>
      <c r="B332" s="1" t="s">
        <v>1150</v>
      </c>
      <c r="C332" s="1">
        <v>14</v>
      </c>
      <c r="D332">
        <f t="shared" ref="D332:D358" si="0">C332/10000</f>
        <v>0.0014</v>
      </c>
      <c r="E332" t="s">
        <v>1151</v>
      </c>
    </row>
    <row r="333" spans="1:5">
      <c r="A333" t="s">
        <v>1152</v>
      </c>
      <c r="B333" s="1" t="s">
        <v>1150</v>
      </c>
      <c r="C333" s="1">
        <v>6.24</v>
      </c>
      <c r="D333">
        <f t="shared" si="0"/>
        <v>0.000624</v>
      </c>
      <c r="E333" t="s">
        <v>1151</v>
      </c>
    </row>
    <row r="334" spans="1:5">
      <c r="A334" t="s">
        <v>1153</v>
      </c>
      <c r="B334" s="1" t="s">
        <v>1154</v>
      </c>
      <c r="C334" s="1">
        <v>620</v>
      </c>
      <c r="D334">
        <f t="shared" si="0"/>
        <v>0.062</v>
      </c>
      <c r="E334" t="s">
        <v>1155</v>
      </c>
    </row>
    <row r="335" spans="1:5">
      <c r="A335" t="s">
        <v>1156</v>
      </c>
      <c r="B335" s="1" t="s">
        <v>1157</v>
      </c>
      <c r="C335" s="1">
        <v>17.9895</v>
      </c>
      <c r="D335">
        <f t="shared" si="0"/>
        <v>0.00179895</v>
      </c>
      <c r="E335" t="s">
        <v>1158</v>
      </c>
    </row>
    <row r="336" spans="1:5">
      <c r="A336" t="s">
        <v>1159</v>
      </c>
      <c r="B336" s="1" t="s">
        <v>1160</v>
      </c>
      <c r="C336" s="1">
        <v>254.564</v>
      </c>
      <c r="D336">
        <f t="shared" si="0"/>
        <v>0.0254564</v>
      </c>
      <c r="E336" t="s">
        <v>1161</v>
      </c>
    </row>
    <row r="337" spans="1:5">
      <c r="A337" t="s">
        <v>1162</v>
      </c>
      <c r="B337" s="1" t="s">
        <v>1160</v>
      </c>
      <c r="C337" s="1">
        <v>183</v>
      </c>
      <c r="D337">
        <f t="shared" si="0"/>
        <v>0.0183</v>
      </c>
      <c r="E337" t="s">
        <v>1161</v>
      </c>
    </row>
    <row r="338" spans="1:5">
      <c r="A338" t="s">
        <v>1163</v>
      </c>
      <c r="B338" s="1" t="s">
        <v>1157</v>
      </c>
      <c r="C338" s="1">
        <v>8</v>
      </c>
      <c r="D338">
        <f t="shared" si="0"/>
        <v>0.0008</v>
      </c>
      <c r="E338" t="s">
        <v>1158</v>
      </c>
    </row>
    <row r="339" spans="1:5">
      <c r="A339" t="s">
        <v>1164</v>
      </c>
      <c r="B339" s="1" t="s">
        <v>1165</v>
      </c>
      <c r="C339" s="1">
        <v>10</v>
      </c>
      <c r="D339">
        <f t="shared" si="0"/>
        <v>0.001</v>
      </c>
      <c r="E339" t="s">
        <v>1166</v>
      </c>
    </row>
    <row r="340" spans="1:5">
      <c r="A340" t="s">
        <v>1167</v>
      </c>
      <c r="B340" s="1" t="s">
        <v>1150</v>
      </c>
      <c r="C340" s="1">
        <v>292.478623</v>
      </c>
      <c r="D340">
        <f t="shared" si="0"/>
        <v>0.0292478623</v>
      </c>
      <c r="E340" t="s">
        <v>1151</v>
      </c>
    </row>
    <row r="341" spans="1:5">
      <c r="A341" t="s">
        <v>1168</v>
      </c>
      <c r="B341" s="1" t="s">
        <v>1150</v>
      </c>
      <c r="C341" s="1">
        <v>8</v>
      </c>
      <c r="D341">
        <f t="shared" si="0"/>
        <v>0.0008</v>
      </c>
      <c r="E341" t="s">
        <v>1151</v>
      </c>
    </row>
    <row r="342" spans="1:5">
      <c r="A342" t="s">
        <v>1169</v>
      </c>
      <c r="B342" s="1" t="s">
        <v>1157</v>
      </c>
      <c r="C342" s="1">
        <v>17.8</v>
      </c>
      <c r="D342">
        <f t="shared" si="0"/>
        <v>0.00178</v>
      </c>
      <c r="E342" t="s">
        <v>1158</v>
      </c>
    </row>
    <row r="343" spans="1:5">
      <c r="A343" t="s">
        <v>1170</v>
      </c>
      <c r="B343" s="1" t="s">
        <v>1171</v>
      </c>
      <c r="C343" s="1">
        <v>18</v>
      </c>
      <c r="D343">
        <f t="shared" si="0"/>
        <v>0.0018</v>
      </c>
      <c r="E343" t="s">
        <v>1172</v>
      </c>
    </row>
    <row r="344" spans="1:5">
      <c r="A344" t="s">
        <v>1173</v>
      </c>
      <c r="B344" s="1" t="s">
        <v>1150</v>
      </c>
      <c r="C344" s="1">
        <v>11</v>
      </c>
      <c r="D344">
        <f t="shared" si="0"/>
        <v>0.0011</v>
      </c>
      <c r="E344" t="s">
        <v>1151</v>
      </c>
    </row>
    <row r="345" spans="1:5">
      <c r="A345" t="s">
        <v>1174</v>
      </c>
      <c r="B345" s="1" t="s">
        <v>1150</v>
      </c>
      <c r="C345" s="1">
        <v>334.5696</v>
      </c>
      <c r="D345">
        <f t="shared" si="0"/>
        <v>0.03345696</v>
      </c>
      <c r="E345" t="s">
        <v>1151</v>
      </c>
    </row>
    <row r="346" spans="1:5">
      <c r="A346" t="s">
        <v>1175</v>
      </c>
      <c r="B346" s="1" t="s">
        <v>1157</v>
      </c>
      <c r="C346" s="1">
        <v>1800.380055</v>
      </c>
      <c r="D346">
        <f t="shared" si="0"/>
        <v>0.1800380055</v>
      </c>
      <c r="E346" t="s">
        <v>1158</v>
      </c>
    </row>
    <row r="347" spans="1:5">
      <c r="A347" t="s">
        <v>1176</v>
      </c>
      <c r="B347" s="1" t="s">
        <v>1177</v>
      </c>
      <c r="C347" s="1">
        <v>1.88424</v>
      </c>
      <c r="D347">
        <f t="shared" si="0"/>
        <v>0.000188424</v>
      </c>
      <c r="E347" t="s">
        <v>1178</v>
      </c>
    </row>
    <row r="348" spans="1:5">
      <c r="A348" t="s">
        <v>1179</v>
      </c>
      <c r="B348" s="1" t="s">
        <v>1157</v>
      </c>
      <c r="C348" s="1">
        <v>534</v>
      </c>
      <c r="D348">
        <f t="shared" si="0"/>
        <v>0.0534</v>
      </c>
      <c r="E348" t="s">
        <v>1158</v>
      </c>
    </row>
    <row r="349" spans="1:5">
      <c r="A349" t="s">
        <v>1180</v>
      </c>
      <c r="B349" s="1" t="s">
        <v>1181</v>
      </c>
      <c r="C349" s="1">
        <v>30</v>
      </c>
      <c r="D349">
        <f t="shared" si="0"/>
        <v>0.003</v>
      </c>
      <c r="E349" t="s">
        <v>1182</v>
      </c>
    </row>
    <row r="350" spans="1:5">
      <c r="A350" t="s">
        <v>1183</v>
      </c>
      <c r="B350" s="1" t="s">
        <v>1150</v>
      </c>
      <c r="C350" s="1">
        <v>59.686346</v>
      </c>
      <c r="D350">
        <f t="shared" si="0"/>
        <v>0.0059686346</v>
      </c>
      <c r="E350" t="s">
        <v>1151</v>
      </c>
    </row>
    <row r="351" spans="1:5">
      <c r="A351" t="s">
        <v>1184</v>
      </c>
      <c r="B351" s="1" t="s">
        <v>1185</v>
      </c>
      <c r="C351" s="1">
        <v>120.52</v>
      </c>
      <c r="D351">
        <f t="shared" si="0"/>
        <v>0.012052</v>
      </c>
      <c r="E351" t="s">
        <v>1186</v>
      </c>
    </row>
    <row r="352" spans="1:5">
      <c r="A352" t="s">
        <v>1187</v>
      </c>
      <c r="B352" s="1" t="s">
        <v>1188</v>
      </c>
      <c r="C352" s="1">
        <v>54</v>
      </c>
      <c r="D352">
        <f t="shared" si="0"/>
        <v>0.0054</v>
      </c>
      <c r="E352" t="s">
        <v>1189</v>
      </c>
    </row>
    <row r="353" spans="1:5">
      <c r="A353" t="s">
        <v>1190</v>
      </c>
      <c r="B353" s="1" t="s">
        <v>1157</v>
      </c>
      <c r="C353" s="1">
        <v>20.49</v>
      </c>
      <c r="D353">
        <f t="shared" si="0"/>
        <v>0.002049</v>
      </c>
      <c r="E353" t="s">
        <v>1158</v>
      </c>
    </row>
    <row r="354" spans="1:5">
      <c r="A354" t="s">
        <v>1191</v>
      </c>
      <c r="B354" s="1" t="s">
        <v>1160</v>
      </c>
      <c r="C354" s="1">
        <v>1195</v>
      </c>
      <c r="D354">
        <f t="shared" si="0"/>
        <v>0.1195</v>
      </c>
      <c r="E354" t="s">
        <v>1161</v>
      </c>
    </row>
    <row r="355" spans="1:5">
      <c r="A355" t="s">
        <v>1191</v>
      </c>
      <c r="B355" s="1" t="s">
        <v>1160</v>
      </c>
      <c r="C355" s="1">
        <v>73</v>
      </c>
      <c r="D355">
        <f t="shared" si="0"/>
        <v>0.0073</v>
      </c>
      <c r="E355" t="s">
        <v>1161</v>
      </c>
    </row>
    <row r="356" spans="1:5">
      <c r="A356" t="s">
        <v>1192</v>
      </c>
      <c r="B356" s="1" t="s">
        <v>1157</v>
      </c>
      <c r="C356" s="1">
        <v>79</v>
      </c>
      <c r="D356">
        <f t="shared" si="0"/>
        <v>0.0079</v>
      </c>
      <c r="E356" t="s">
        <v>1158</v>
      </c>
    </row>
    <row r="357" spans="1:5">
      <c r="A357" t="s">
        <v>1193</v>
      </c>
      <c r="B357" s="1" t="s">
        <v>1157</v>
      </c>
      <c r="C357" s="1">
        <v>170.875149</v>
      </c>
      <c r="D357">
        <f t="shared" si="0"/>
        <v>0.0170875149</v>
      </c>
      <c r="E357" t="s">
        <v>1158</v>
      </c>
    </row>
    <row r="358" spans="1:5">
      <c r="A358" t="s">
        <v>1194</v>
      </c>
      <c r="B358" s="1" t="s">
        <v>1195</v>
      </c>
      <c r="C358" s="1">
        <v>114</v>
      </c>
      <c r="D358">
        <f t="shared" si="0"/>
        <v>0.0114</v>
      </c>
      <c r="E358" t="s">
        <v>1196</v>
      </c>
    </row>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39"/>
  <sheetViews>
    <sheetView topLeftCell="A7" workbookViewId="0">
      <selection activeCell="B10" sqref="B10"/>
    </sheetView>
  </sheetViews>
  <sheetFormatPr defaultColWidth="9" defaultRowHeight="14.25"/>
  <cols>
    <col min="1" max="1" width="56.25" style="275" customWidth="1"/>
    <col min="2" max="3" width="10.875" style="276" customWidth="1"/>
    <col min="4" max="4" width="12.625" style="277" customWidth="1"/>
    <col min="5" max="22" width="10.875" style="277" hidden="1" customWidth="1"/>
    <col min="23" max="24" width="10.875" style="277" customWidth="1"/>
    <col min="25" max="25" width="12.5" style="277" customWidth="1"/>
    <col min="26" max="27" width="10.875" style="277" customWidth="1"/>
    <col min="28" max="28" width="12.375" style="277" customWidth="1"/>
    <col min="29" max="29" width="11.625" style="277" customWidth="1"/>
    <col min="30" max="16384" width="9" style="278"/>
  </cols>
  <sheetData>
    <row r="1" spans="1:1">
      <c r="A1" s="275" t="s">
        <v>5</v>
      </c>
    </row>
    <row r="2" ht="28.5" customHeight="1" spans="1:29">
      <c r="A2" s="279" t="s">
        <v>6</v>
      </c>
      <c r="B2" s="279"/>
      <c r="C2" s="279"/>
      <c r="D2" s="279"/>
      <c r="E2" s="279"/>
      <c r="F2" s="279"/>
      <c r="G2" s="279"/>
      <c r="H2" s="279"/>
      <c r="I2" s="279"/>
      <c r="J2" s="279"/>
      <c r="K2" s="279"/>
      <c r="L2" s="279"/>
      <c r="M2" s="279"/>
      <c r="N2" s="279"/>
      <c r="O2" s="279"/>
      <c r="P2" s="279"/>
      <c r="Q2" s="279"/>
      <c r="R2" s="279"/>
      <c r="S2" s="279"/>
      <c r="T2" s="279"/>
      <c r="U2" s="279"/>
      <c r="V2" s="279"/>
      <c r="W2" s="303"/>
      <c r="X2" s="303"/>
      <c r="Y2" s="303"/>
      <c r="Z2" s="303"/>
      <c r="AA2" s="303"/>
      <c r="AB2" s="303"/>
      <c r="AC2" s="303"/>
    </row>
    <row r="3" ht="20.25" spans="1:29">
      <c r="A3" s="279"/>
      <c r="B3" s="280"/>
      <c r="C3" s="280"/>
      <c r="D3" s="280"/>
      <c r="E3" s="280"/>
      <c r="F3" s="280"/>
      <c r="G3" s="280"/>
      <c r="H3" s="280"/>
      <c r="I3" s="280"/>
      <c r="J3" s="280"/>
      <c r="K3" s="280"/>
      <c r="L3" s="280"/>
      <c r="M3" s="280"/>
      <c r="N3" s="280"/>
      <c r="O3" s="280"/>
      <c r="P3" s="280"/>
      <c r="Q3" s="280"/>
      <c r="R3" s="280"/>
      <c r="S3" s="280"/>
      <c r="T3" s="280"/>
      <c r="U3" s="280"/>
      <c r="V3" s="304"/>
      <c r="W3" s="305"/>
      <c r="X3" s="305"/>
      <c r="Y3" s="305"/>
      <c r="AC3" s="314" t="s">
        <v>7</v>
      </c>
    </row>
    <row r="4" s="271" customFormat="1" ht="21" customHeight="1" spans="1:29">
      <c r="A4" s="281" t="s">
        <v>8</v>
      </c>
      <c r="B4" s="282" t="s">
        <v>9</v>
      </c>
      <c r="C4" s="282"/>
      <c r="D4" s="282"/>
      <c r="E4" s="282"/>
      <c r="F4" s="282"/>
      <c r="G4" s="282"/>
      <c r="H4" s="282"/>
      <c r="I4" s="282"/>
      <c r="J4" s="282"/>
      <c r="K4" s="282"/>
      <c r="L4" s="282"/>
      <c r="M4" s="282"/>
      <c r="N4" s="282"/>
      <c r="O4" s="282"/>
      <c r="P4" s="282"/>
      <c r="Q4" s="282"/>
      <c r="R4" s="282"/>
      <c r="S4" s="282"/>
      <c r="T4" s="282"/>
      <c r="U4" s="282"/>
      <c r="V4" s="282"/>
      <c r="W4" s="306" t="s">
        <v>10</v>
      </c>
      <c r="X4" s="306"/>
      <c r="Y4" s="307"/>
      <c r="Z4" s="283" t="s">
        <v>11</v>
      </c>
      <c r="AA4" s="283"/>
      <c r="AB4" s="283"/>
      <c r="AC4" s="283" t="s">
        <v>12</v>
      </c>
    </row>
    <row r="5" s="271" customFormat="1" ht="31.5" customHeight="1" spans="1:29">
      <c r="A5" s="281"/>
      <c r="B5" s="283" t="s">
        <v>13</v>
      </c>
      <c r="C5" s="283" t="s">
        <v>14</v>
      </c>
      <c r="D5" s="281" t="s">
        <v>15</v>
      </c>
      <c r="E5" s="283" t="s">
        <v>16</v>
      </c>
      <c r="F5" s="283" t="s">
        <v>17</v>
      </c>
      <c r="G5" s="283" t="s">
        <v>18</v>
      </c>
      <c r="H5" s="283" t="s">
        <v>19</v>
      </c>
      <c r="I5" s="283" t="s">
        <v>20</v>
      </c>
      <c r="J5" s="283" t="s">
        <v>21</v>
      </c>
      <c r="K5" s="283" t="s">
        <v>22</v>
      </c>
      <c r="L5" s="283" t="s">
        <v>23</v>
      </c>
      <c r="M5" s="283" t="s">
        <v>24</v>
      </c>
      <c r="N5" s="283" t="s">
        <v>25</v>
      </c>
      <c r="O5" s="283" t="s">
        <v>26</v>
      </c>
      <c r="P5" s="283" t="s">
        <v>27</v>
      </c>
      <c r="Q5" s="283" t="s">
        <v>28</v>
      </c>
      <c r="R5" s="283" t="s">
        <v>29</v>
      </c>
      <c r="S5" s="283" t="s">
        <v>30</v>
      </c>
      <c r="T5" s="283" t="s">
        <v>31</v>
      </c>
      <c r="U5" s="283" t="s">
        <v>32</v>
      </c>
      <c r="V5" s="283" t="s">
        <v>33</v>
      </c>
      <c r="W5" s="307" t="s">
        <v>34</v>
      </c>
      <c r="X5" s="283" t="s">
        <v>35</v>
      </c>
      <c r="Y5" s="281" t="s">
        <v>15</v>
      </c>
      <c r="Z5" s="283" t="s">
        <v>34</v>
      </c>
      <c r="AA5" s="283" t="s">
        <v>35</v>
      </c>
      <c r="AB5" s="281" t="s">
        <v>15</v>
      </c>
      <c r="AC5" s="283"/>
    </row>
    <row r="6" s="271" customFormat="1" ht="21" customHeight="1" spans="1:29">
      <c r="A6" s="284" t="s">
        <v>36</v>
      </c>
      <c r="B6" s="283">
        <f>C6+D6</f>
        <v>447630.5</v>
      </c>
      <c r="C6" s="283">
        <f>C7+C8+C76+C77+C78+C79</f>
        <v>275392.78</v>
      </c>
      <c r="D6" s="283">
        <f>D7+D8+D76+D77+D78+D79</f>
        <v>172237.72</v>
      </c>
      <c r="E6" s="285"/>
      <c r="F6" s="285"/>
      <c r="G6" s="285"/>
      <c r="H6" s="285"/>
      <c r="I6" s="285"/>
      <c r="J6" s="285"/>
      <c r="K6" s="285"/>
      <c r="L6" s="285"/>
      <c r="M6" s="285"/>
      <c r="N6" s="285"/>
      <c r="O6" s="285"/>
      <c r="P6" s="285"/>
      <c r="Q6" s="285"/>
      <c r="R6" s="285"/>
      <c r="S6" s="285"/>
      <c r="T6" s="285"/>
      <c r="U6" s="285"/>
      <c r="V6" s="285"/>
      <c r="W6" s="308">
        <f>X6+Y6</f>
        <v>458621.5</v>
      </c>
      <c r="X6" s="285">
        <v>306795.5</v>
      </c>
      <c r="Y6" s="285">
        <v>151826</v>
      </c>
      <c r="Z6" s="315">
        <f t="shared" ref="Z6:Z8" si="0">SUM(AA6:AB6)</f>
        <v>-10991</v>
      </c>
      <c r="AA6" s="315">
        <f t="shared" ref="AA6:AA66" si="1">C6-X6</f>
        <v>-31402.72</v>
      </c>
      <c r="AB6" s="315">
        <f t="shared" ref="AB6:AB69" si="2">D6-Y6</f>
        <v>20411.72</v>
      </c>
      <c r="AC6" s="316"/>
    </row>
    <row r="7" s="271" customFormat="1" ht="21" customHeight="1" spans="1:29">
      <c r="A7" s="284" t="s">
        <v>37</v>
      </c>
      <c r="B7" s="283">
        <f>C7+D7</f>
        <v>192500</v>
      </c>
      <c r="C7" s="283">
        <v>69100</v>
      </c>
      <c r="D7" s="286">
        <f t="shared" ref="D7:D71" si="3">SUM(E7:V7)</f>
        <v>123400</v>
      </c>
      <c r="E7" s="285">
        <v>7000</v>
      </c>
      <c r="F7" s="285">
        <v>6300</v>
      </c>
      <c r="G7" s="285">
        <v>4300</v>
      </c>
      <c r="H7" s="285">
        <v>2900</v>
      </c>
      <c r="I7" s="285">
        <v>4500</v>
      </c>
      <c r="J7" s="285">
        <v>1200</v>
      </c>
      <c r="K7" s="285">
        <v>1000</v>
      </c>
      <c r="L7" s="285">
        <v>2000</v>
      </c>
      <c r="M7" s="285">
        <v>2500</v>
      </c>
      <c r="N7" s="285">
        <v>5500</v>
      </c>
      <c r="O7" s="285">
        <v>7500</v>
      </c>
      <c r="P7" s="285">
        <v>6600</v>
      </c>
      <c r="Q7" s="285">
        <v>4800</v>
      </c>
      <c r="R7" s="285">
        <v>2300</v>
      </c>
      <c r="S7" s="285">
        <v>1000</v>
      </c>
      <c r="T7" s="285">
        <v>1500</v>
      </c>
      <c r="U7" s="285">
        <v>4300</v>
      </c>
      <c r="V7" s="285">
        <v>58200</v>
      </c>
      <c r="W7" s="309">
        <f t="shared" ref="W7:W70" si="4">SUM(X7:Y7)</f>
        <v>0</v>
      </c>
      <c r="X7" s="285"/>
      <c r="Y7" s="285"/>
      <c r="Z7" s="315">
        <f t="shared" si="0"/>
        <v>192500</v>
      </c>
      <c r="AA7" s="315">
        <f t="shared" si="1"/>
        <v>69100</v>
      </c>
      <c r="AB7" s="315">
        <f t="shared" si="2"/>
        <v>123400</v>
      </c>
      <c r="AC7" s="316"/>
    </row>
    <row r="8" s="271" customFormat="1" ht="21" customHeight="1" spans="1:29">
      <c r="A8" s="284" t="s">
        <v>38</v>
      </c>
      <c r="B8" s="283">
        <f>B9+B66</f>
        <v>168183.5</v>
      </c>
      <c r="C8" s="283">
        <f t="shared" ref="C8:V8" si="5">C9+C66</f>
        <v>121106.78</v>
      </c>
      <c r="D8" s="286">
        <f t="shared" si="5"/>
        <v>47076.72</v>
      </c>
      <c r="E8" s="287">
        <f t="shared" si="5"/>
        <v>5488</v>
      </c>
      <c r="F8" s="287">
        <f t="shared" si="5"/>
        <v>3366</v>
      </c>
      <c r="G8" s="287">
        <f t="shared" si="5"/>
        <v>2313.8</v>
      </c>
      <c r="H8" s="287">
        <f t="shared" si="5"/>
        <v>2447.72</v>
      </c>
      <c r="I8" s="287">
        <f t="shared" si="5"/>
        <v>2405.04</v>
      </c>
      <c r="J8" s="287">
        <f t="shared" si="5"/>
        <v>1240.84</v>
      </c>
      <c r="K8" s="287">
        <f t="shared" si="5"/>
        <v>1428.32</v>
      </c>
      <c r="L8" s="287">
        <f t="shared" si="5"/>
        <v>1550.76</v>
      </c>
      <c r="M8" s="287">
        <f t="shared" si="5"/>
        <v>1511.28</v>
      </c>
      <c r="N8" s="287">
        <f t="shared" si="5"/>
        <v>3732.4</v>
      </c>
      <c r="O8" s="287">
        <f t="shared" si="5"/>
        <v>4730.4</v>
      </c>
      <c r="P8" s="287">
        <f t="shared" si="5"/>
        <v>4063.56</v>
      </c>
      <c r="Q8" s="287">
        <f t="shared" si="5"/>
        <v>2372.76</v>
      </c>
      <c r="R8" s="287">
        <f t="shared" si="5"/>
        <v>1940.24</v>
      </c>
      <c r="S8" s="287">
        <f t="shared" si="5"/>
        <v>1279.68</v>
      </c>
      <c r="T8" s="287">
        <f t="shared" si="5"/>
        <v>1630.16</v>
      </c>
      <c r="U8" s="287">
        <f t="shared" si="5"/>
        <v>2290.76</v>
      </c>
      <c r="V8" s="287">
        <f t="shared" si="5"/>
        <v>3285</v>
      </c>
      <c r="W8" s="309">
        <f t="shared" si="4"/>
        <v>164596.5</v>
      </c>
      <c r="X8" s="283">
        <f>X9+X66</f>
        <v>120825.5</v>
      </c>
      <c r="Y8" s="287">
        <f>Y9+Y66</f>
        <v>43771</v>
      </c>
      <c r="Z8" s="315">
        <f t="shared" si="0"/>
        <v>3587</v>
      </c>
      <c r="AA8" s="315">
        <f t="shared" si="1"/>
        <v>281.279999999999</v>
      </c>
      <c r="AB8" s="315">
        <f t="shared" si="2"/>
        <v>3305.72</v>
      </c>
      <c r="AC8" s="316"/>
    </row>
    <row r="9" s="271" customFormat="1" ht="21" customHeight="1" spans="1:29">
      <c r="A9" s="284" t="s">
        <v>39</v>
      </c>
      <c r="B9" s="283">
        <f t="shared" ref="B9:V9" si="6">SUM(B10:B65)</f>
        <v>109788.5</v>
      </c>
      <c r="C9" s="283">
        <f t="shared" si="6"/>
        <v>62711.78</v>
      </c>
      <c r="D9" s="287">
        <f t="shared" si="6"/>
        <v>47076.72</v>
      </c>
      <c r="E9" s="287">
        <f t="shared" si="6"/>
        <v>5488</v>
      </c>
      <c r="F9" s="287">
        <f t="shared" si="6"/>
        <v>3366</v>
      </c>
      <c r="G9" s="287">
        <f t="shared" si="6"/>
        <v>2313.8</v>
      </c>
      <c r="H9" s="287">
        <f t="shared" si="6"/>
        <v>2447.72</v>
      </c>
      <c r="I9" s="287">
        <f t="shared" si="6"/>
        <v>2405.04</v>
      </c>
      <c r="J9" s="287">
        <f t="shared" si="6"/>
        <v>1240.84</v>
      </c>
      <c r="K9" s="287">
        <f t="shared" si="6"/>
        <v>1428.32</v>
      </c>
      <c r="L9" s="287">
        <f t="shared" si="6"/>
        <v>1550.76</v>
      </c>
      <c r="M9" s="287">
        <f t="shared" si="6"/>
        <v>1511.28</v>
      </c>
      <c r="N9" s="287">
        <f t="shared" si="6"/>
        <v>3732.4</v>
      </c>
      <c r="O9" s="287">
        <f t="shared" si="6"/>
        <v>4730.4</v>
      </c>
      <c r="P9" s="287">
        <f t="shared" si="6"/>
        <v>4063.56</v>
      </c>
      <c r="Q9" s="287">
        <f t="shared" si="6"/>
        <v>2372.76</v>
      </c>
      <c r="R9" s="287">
        <f t="shared" si="6"/>
        <v>1940.24</v>
      </c>
      <c r="S9" s="287">
        <f t="shared" si="6"/>
        <v>1279.68</v>
      </c>
      <c r="T9" s="287">
        <f t="shared" si="6"/>
        <v>1630.16</v>
      </c>
      <c r="U9" s="287">
        <f t="shared" si="6"/>
        <v>2290.76</v>
      </c>
      <c r="V9" s="287">
        <f t="shared" si="6"/>
        <v>3285</v>
      </c>
      <c r="W9" s="309">
        <f t="shared" si="4"/>
        <v>93178.5</v>
      </c>
      <c r="X9" s="285">
        <v>49407.5</v>
      </c>
      <c r="Y9" s="285">
        <v>43771</v>
      </c>
      <c r="Z9" s="285">
        <f>SUM(Z10:Z56)</f>
        <v>11184</v>
      </c>
      <c r="AA9" s="315">
        <f t="shared" si="1"/>
        <v>13304.28</v>
      </c>
      <c r="AB9" s="315">
        <f t="shared" si="2"/>
        <v>3305.72</v>
      </c>
      <c r="AC9" s="316"/>
    </row>
    <row r="10" s="271" customFormat="1" ht="21" customHeight="1" spans="1:29">
      <c r="A10" s="288" t="s">
        <v>40</v>
      </c>
      <c r="B10" s="289">
        <v>220</v>
      </c>
      <c r="C10" s="289">
        <f t="shared" ref="C10:C73" si="7">B10-D10</f>
        <v>220</v>
      </c>
      <c r="D10" s="286">
        <f t="shared" si="3"/>
        <v>0</v>
      </c>
      <c r="E10" s="290"/>
      <c r="F10" s="286"/>
      <c r="G10" s="286"/>
      <c r="H10" s="286"/>
      <c r="I10" s="286"/>
      <c r="J10" s="286"/>
      <c r="K10" s="286"/>
      <c r="L10" s="286"/>
      <c r="M10" s="286"/>
      <c r="N10" s="286"/>
      <c r="O10" s="286"/>
      <c r="P10" s="286"/>
      <c r="Q10" s="286"/>
      <c r="R10" s="286"/>
      <c r="S10" s="286"/>
      <c r="T10" s="286"/>
      <c r="U10" s="286"/>
      <c r="V10" s="286"/>
      <c r="W10" s="310">
        <f t="shared" si="4"/>
        <v>220</v>
      </c>
      <c r="X10" s="286">
        <v>220</v>
      </c>
      <c r="Y10" s="286">
        <v>0</v>
      </c>
      <c r="Z10" s="315">
        <f t="shared" ref="Z10:Z64" si="8">AA10+AB10</f>
        <v>0</v>
      </c>
      <c r="AA10" s="315">
        <f t="shared" si="1"/>
        <v>0</v>
      </c>
      <c r="AB10" s="315">
        <f t="shared" si="2"/>
        <v>0</v>
      </c>
      <c r="AC10" s="316"/>
    </row>
    <row r="11" s="271" customFormat="1" ht="21" customHeight="1" spans="1:29">
      <c r="A11" s="288" t="s">
        <v>41</v>
      </c>
      <c r="B11" s="289">
        <v>382</v>
      </c>
      <c r="C11" s="289">
        <f t="shared" si="7"/>
        <v>382</v>
      </c>
      <c r="D11" s="286">
        <f t="shared" si="3"/>
        <v>0</v>
      </c>
      <c r="E11" s="290"/>
      <c r="F11" s="286"/>
      <c r="G11" s="286"/>
      <c r="H11" s="286"/>
      <c r="I11" s="286"/>
      <c r="J11" s="286"/>
      <c r="K11" s="286"/>
      <c r="L11" s="286"/>
      <c r="M11" s="286"/>
      <c r="N11" s="286"/>
      <c r="O11" s="286"/>
      <c r="P11" s="286"/>
      <c r="Q11" s="286"/>
      <c r="R11" s="286"/>
      <c r="S11" s="286"/>
      <c r="T11" s="286"/>
      <c r="U11" s="286"/>
      <c r="V11" s="286"/>
      <c r="W11" s="310">
        <f t="shared" si="4"/>
        <v>382</v>
      </c>
      <c r="X11" s="286">
        <v>382</v>
      </c>
      <c r="Y11" s="286">
        <v>0</v>
      </c>
      <c r="Z11" s="315">
        <f t="shared" si="8"/>
        <v>0</v>
      </c>
      <c r="AA11" s="315">
        <f t="shared" si="1"/>
        <v>0</v>
      </c>
      <c r="AB11" s="315">
        <f t="shared" si="2"/>
        <v>0</v>
      </c>
      <c r="AC11" s="316"/>
    </row>
    <row r="12" s="271" customFormat="1" ht="21" customHeight="1" spans="1:29">
      <c r="A12" s="288" t="s">
        <v>42</v>
      </c>
      <c r="B12" s="289">
        <v>2242</v>
      </c>
      <c r="C12" s="289">
        <f t="shared" si="7"/>
        <v>2242</v>
      </c>
      <c r="D12" s="286">
        <f t="shared" si="3"/>
        <v>0</v>
      </c>
      <c r="E12" s="290"/>
      <c r="F12" s="286"/>
      <c r="G12" s="286"/>
      <c r="H12" s="286"/>
      <c r="I12" s="286"/>
      <c r="J12" s="286"/>
      <c r="K12" s="286"/>
      <c r="L12" s="286"/>
      <c r="M12" s="286"/>
      <c r="N12" s="286"/>
      <c r="O12" s="286"/>
      <c r="P12" s="286"/>
      <c r="Q12" s="286"/>
      <c r="R12" s="286"/>
      <c r="S12" s="286"/>
      <c r="T12" s="286"/>
      <c r="U12" s="286"/>
      <c r="V12" s="286"/>
      <c r="W12" s="286">
        <f t="shared" si="4"/>
        <v>2242</v>
      </c>
      <c r="X12" s="286">
        <v>2242</v>
      </c>
      <c r="Y12" s="286">
        <v>0</v>
      </c>
      <c r="Z12" s="315">
        <f t="shared" si="8"/>
        <v>0</v>
      </c>
      <c r="AA12" s="315">
        <f t="shared" si="1"/>
        <v>0</v>
      </c>
      <c r="AB12" s="315">
        <f t="shared" si="2"/>
        <v>0</v>
      </c>
      <c r="AC12" s="316"/>
    </row>
    <row r="13" s="271" customFormat="1" ht="21" customHeight="1" spans="1:29">
      <c r="A13" s="288" t="s">
        <v>43</v>
      </c>
      <c r="B13" s="289">
        <v>901</v>
      </c>
      <c r="C13" s="289">
        <f t="shared" si="7"/>
        <v>901</v>
      </c>
      <c r="D13" s="286">
        <f t="shared" si="3"/>
        <v>0</v>
      </c>
      <c r="E13" s="290"/>
      <c r="F13" s="286"/>
      <c r="G13" s="286"/>
      <c r="H13" s="286"/>
      <c r="I13" s="286"/>
      <c r="J13" s="286"/>
      <c r="K13" s="286"/>
      <c r="L13" s="286"/>
      <c r="M13" s="286"/>
      <c r="N13" s="286"/>
      <c r="O13" s="286"/>
      <c r="P13" s="286"/>
      <c r="Q13" s="286"/>
      <c r="R13" s="286"/>
      <c r="S13" s="286"/>
      <c r="T13" s="286"/>
      <c r="U13" s="286"/>
      <c r="V13" s="286"/>
      <c r="W13" s="286">
        <f t="shared" si="4"/>
        <v>901</v>
      </c>
      <c r="X13" s="286">
        <v>901</v>
      </c>
      <c r="Y13" s="286">
        <v>0</v>
      </c>
      <c r="Z13" s="315">
        <f t="shared" si="8"/>
        <v>0</v>
      </c>
      <c r="AA13" s="315">
        <f t="shared" si="1"/>
        <v>0</v>
      </c>
      <c r="AB13" s="315">
        <f t="shared" si="2"/>
        <v>0</v>
      </c>
      <c r="AC13" s="316"/>
    </row>
    <row r="14" s="271" customFormat="1" ht="21" customHeight="1" spans="1:29">
      <c r="A14" s="288" t="s">
        <v>44</v>
      </c>
      <c r="B14" s="289">
        <v>6875</v>
      </c>
      <c r="C14" s="289">
        <f t="shared" si="7"/>
        <v>2627</v>
      </c>
      <c r="D14" s="286">
        <f t="shared" si="3"/>
        <v>4248</v>
      </c>
      <c r="E14" s="290">
        <v>-16</v>
      </c>
      <c r="F14" s="290">
        <v>716</v>
      </c>
      <c r="G14" s="290">
        <v>65</v>
      </c>
      <c r="H14" s="290">
        <v>42</v>
      </c>
      <c r="I14" s="290">
        <v>-23</v>
      </c>
      <c r="J14" s="290">
        <v>-52</v>
      </c>
      <c r="K14" s="290">
        <v>-7</v>
      </c>
      <c r="L14" s="290">
        <v>326</v>
      </c>
      <c r="M14" s="290">
        <v>-9</v>
      </c>
      <c r="N14" s="290">
        <v>1007</v>
      </c>
      <c r="O14" s="290">
        <v>1008</v>
      </c>
      <c r="P14" s="290">
        <v>973</v>
      </c>
      <c r="Q14" s="290">
        <v>268</v>
      </c>
      <c r="R14" s="290">
        <v>205</v>
      </c>
      <c r="S14" s="290">
        <v>90</v>
      </c>
      <c r="T14" s="290">
        <v>-6</v>
      </c>
      <c r="U14" s="290">
        <v>244</v>
      </c>
      <c r="V14" s="290">
        <v>-583</v>
      </c>
      <c r="W14" s="286">
        <f t="shared" si="4"/>
        <v>6875</v>
      </c>
      <c r="X14" s="286">
        <v>2627</v>
      </c>
      <c r="Y14" s="286">
        <v>4248</v>
      </c>
      <c r="Z14" s="315">
        <f t="shared" si="8"/>
        <v>0</v>
      </c>
      <c r="AA14" s="315">
        <f t="shared" si="1"/>
        <v>0</v>
      </c>
      <c r="AB14" s="315">
        <f t="shared" si="2"/>
        <v>0</v>
      </c>
      <c r="AC14" s="316"/>
    </row>
    <row r="15" s="271" customFormat="1" ht="21" customHeight="1" spans="1:29">
      <c r="A15" s="288" t="s">
        <v>45</v>
      </c>
      <c r="B15" s="289">
        <v>6060</v>
      </c>
      <c r="C15" s="289">
        <f t="shared" si="7"/>
        <v>6060</v>
      </c>
      <c r="D15" s="286">
        <f t="shared" si="3"/>
        <v>0</v>
      </c>
      <c r="E15" s="290"/>
      <c r="F15" s="286"/>
      <c r="G15" s="286"/>
      <c r="H15" s="286"/>
      <c r="I15" s="286"/>
      <c r="J15" s="286"/>
      <c r="K15" s="286"/>
      <c r="L15" s="286"/>
      <c r="M15" s="286"/>
      <c r="N15" s="286"/>
      <c r="O15" s="286"/>
      <c r="P15" s="286"/>
      <c r="Q15" s="286"/>
      <c r="R15" s="286"/>
      <c r="S15" s="286"/>
      <c r="T15" s="286"/>
      <c r="U15" s="286"/>
      <c r="V15" s="286"/>
      <c r="W15" s="286">
        <f t="shared" si="4"/>
        <v>6060</v>
      </c>
      <c r="X15" s="286">
        <v>6060</v>
      </c>
      <c r="Y15" s="286">
        <v>0</v>
      </c>
      <c r="Z15" s="315">
        <f t="shared" si="8"/>
        <v>0</v>
      </c>
      <c r="AA15" s="315">
        <f t="shared" si="1"/>
        <v>0</v>
      </c>
      <c r="AB15" s="315">
        <f t="shared" si="2"/>
        <v>0</v>
      </c>
      <c r="AC15" s="316"/>
    </row>
    <row r="16" s="271" customFormat="1" ht="21" customHeight="1" spans="1:29">
      <c r="A16" s="288" t="s">
        <v>46</v>
      </c>
      <c r="B16" s="289">
        <v>16063</v>
      </c>
      <c r="C16" s="289">
        <f t="shared" si="7"/>
        <v>2092</v>
      </c>
      <c r="D16" s="286">
        <f t="shared" si="3"/>
        <v>13971</v>
      </c>
      <c r="E16" s="290">
        <v>1038</v>
      </c>
      <c r="F16" s="290">
        <v>1296</v>
      </c>
      <c r="G16" s="290">
        <v>544</v>
      </c>
      <c r="H16" s="290">
        <v>605</v>
      </c>
      <c r="I16" s="290">
        <v>490</v>
      </c>
      <c r="J16" s="290">
        <v>299</v>
      </c>
      <c r="K16" s="290">
        <v>260</v>
      </c>
      <c r="L16" s="290">
        <v>315</v>
      </c>
      <c r="M16" s="290">
        <v>663</v>
      </c>
      <c r="N16" s="290">
        <v>672</v>
      </c>
      <c r="O16" s="290">
        <v>1060</v>
      </c>
      <c r="P16" s="290">
        <v>818</v>
      </c>
      <c r="Q16" s="290">
        <v>562</v>
      </c>
      <c r="R16" s="290">
        <v>403</v>
      </c>
      <c r="S16" s="290">
        <v>262</v>
      </c>
      <c r="T16" s="290">
        <v>250</v>
      </c>
      <c r="U16" s="290">
        <v>578</v>
      </c>
      <c r="V16" s="290">
        <v>3856</v>
      </c>
      <c r="W16" s="286">
        <f t="shared" si="4"/>
        <v>16063</v>
      </c>
      <c r="X16" s="286">
        <v>2092</v>
      </c>
      <c r="Y16" s="286">
        <v>13971</v>
      </c>
      <c r="Z16" s="315">
        <f t="shared" si="8"/>
        <v>0</v>
      </c>
      <c r="AA16" s="315">
        <f t="shared" si="1"/>
        <v>0</v>
      </c>
      <c r="AB16" s="315">
        <f t="shared" si="2"/>
        <v>0</v>
      </c>
      <c r="AC16" s="316"/>
    </row>
    <row r="17" s="271" customFormat="1" ht="21" customHeight="1" spans="1:29">
      <c r="A17" s="288" t="s">
        <v>47</v>
      </c>
      <c r="B17" s="289">
        <v>36058.1</v>
      </c>
      <c r="C17" s="289">
        <f t="shared" si="7"/>
        <v>36058.1</v>
      </c>
      <c r="D17" s="286">
        <f t="shared" si="3"/>
        <v>0</v>
      </c>
      <c r="E17" s="290"/>
      <c r="F17" s="286"/>
      <c r="G17" s="286"/>
      <c r="H17" s="286"/>
      <c r="I17" s="286"/>
      <c r="J17" s="286"/>
      <c r="K17" s="286"/>
      <c r="L17" s="286"/>
      <c r="M17" s="286"/>
      <c r="N17" s="286"/>
      <c r="O17" s="286"/>
      <c r="P17" s="286"/>
      <c r="Q17" s="286"/>
      <c r="R17" s="286"/>
      <c r="S17" s="286"/>
      <c r="T17" s="286"/>
      <c r="U17" s="286"/>
      <c r="V17" s="286"/>
      <c r="W17" s="286">
        <f t="shared" si="4"/>
        <v>26171.1</v>
      </c>
      <c r="X17" s="286">
        <v>26171.1</v>
      </c>
      <c r="Y17" s="286">
        <v>0</v>
      </c>
      <c r="Z17" s="315">
        <f t="shared" si="8"/>
        <v>9887</v>
      </c>
      <c r="AA17" s="315">
        <f t="shared" si="1"/>
        <v>9887</v>
      </c>
      <c r="AB17" s="315">
        <f t="shared" si="2"/>
        <v>0</v>
      </c>
      <c r="AC17" s="316"/>
    </row>
    <row r="18" s="271" customFormat="1" ht="21" customHeight="1" spans="1:29">
      <c r="A18" s="288" t="s">
        <v>48</v>
      </c>
      <c r="B18" s="289">
        <v>200</v>
      </c>
      <c r="C18" s="289">
        <f t="shared" si="7"/>
        <v>0</v>
      </c>
      <c r="D18" s="286">
        <f t="shared" si="3"/>
        <v>200</v>
      </c>
      <c r="E18" s="290">
        <v>10</v>
      </c>
      <c r="F18" s="290">
        <v>10</v>
      </c>
      <c r="G18" s="290">
        <v>10</v>
      </c>
      <c r="H18" s="290">
        <v>10</v>
      </c>
      <c r="I18" s="290">
        <v>10</v>
      </c>
      <c r="J18" s="290">
        <v>10</v>
      </c>
      <c r="K18" s="290">
        <v>20</v>
      </c>
      <c r="L18" s="290">
        <v>10</v>
      </c>
      <c r="M18" s="290">
        <v>10</v>
      </c>
      <c r="N18" s="290">
        <v>10</v>
      </c>
      <c r="O18" s="290">
        <v>10</v>
      </c>
      <c r="P18" s="290">
        <v>10</v>
      </c>
      <c r="Q18" s="290">
        <v>10</v>
      </c>
      <c r="R18" s="290">
        <v>10</v>
      </c>
      <c r="S18" s="290">
        <v>10</v>
      </c>
      <c r="T18" s="290">
        <v>20</v>
      </c>
      <c r="U18" s="290">
        <v>20</v>
      </c>
      <c r="V18" s="286"/>
      <c r="W18" s="286">
        <f t="shared" si="4"/>
        <v>200</v>
      </c>
      <c r="X18" s="286">
        <v>0</v>
      </c>
      <c r="Y18" s="286">
        <v>200</v>
      </c>
      <c r="Z18" s="315">
        <f t="shared" si="8"/>
        <v>0</v>
      </c>
      <c r="AA18" s="315">
        <f t="shared" si="1"/>
        <v>0</v>
      </c>
      <c r="AB18" s="315">
        <f t="shared" si="2"/>
        <v>0</v>
      </c>
      <c r="AC18" s="316"/>
    </row>
    <row r="19" s="271" customFormat="1" ht="21" customHeight="1" spans="1:29">
      <c r="A19" s="288" t="s">
        <v>49</v>
      </c>
      <c r="B19" s="289">
        <v>313.46</v>
      </c>
      <c r="C19" s="289">
        <f t="shared" si="7"/>
        <v>1.45999999999998</v>
      </c>
      <c r="D19" s="286">
        <f t="shared" si="3"/>
        <v>312</v>
      </c>
      <c r="E19" s="290">
        <v>19</v>
      </c>
      <c r="F19" s="290">
        <v>12</v>
      </c>
      <c r="G19" s="290">
        <v>15</v>
      </c>
      <c r="H19" s="290">
        <v>19</v>
      </c>
      <c r="I19" s="290">
        <v>32</v>
      </c>
      <c r="J19" s="290">
        <v>18</v>
      </c>
      <c r="K19" s="290">
        <v>17</v>
      </c>
      <c r="L19" s="290">
        <v>13</v>
      </c>
      <c r="M19" s="290">
        <v>16</v>
      </c>
      <c r="N19" s="290">
        <v>20</v>
      </c>
      <c r="O19" s="290">
        <v>18</v>
      </c>
      <c r="P19" s="290">
        <v>40</v>
      </c>
      <c r="Q19" s="290">
        <v>15</v>
      </c>
      <c r="R19" s="290">
        <v>9</v>
      </c>
      <c r="S19" s="290">
        <v>14</v>
      </c>
      <c r="T19" s="290">
        <v>25</v>
      </c>
      <c r="U19" s="290">
        <v>10</v>
      </c>
      <c r="V19" s="290">
        <v>0</v>
      </c>
      <c r="W19" s="286">
        <f t="shared" si="4"/>
        <v>313.46</v>
      </c>
      <c r="X19" s="286">
        <v>1.45999999999998</v>
      </c>
      <c r="Y19" s="286">
        <v>312</v>
      </c>
      <c r="Z19" s="315">
        <f t="shared" si="8"/>
        <v>0</v>
      </c>
      <c r="AA19" s="315">
        <f t="shared" si="1"/>
        <v>0</v>
      </c>
      <c r="AB19" s="315">
        <f t="shared" si="2"/>
        <v>0</v>
      </c>
      <c r="AC19" s="281"/>
    </row>
    <row r="20" s="271" customFormat="1" ht="21" customHeight="1" spans="1:29">
      <c r="A20" s="288" t="s">
        <v>50</v>
      </c>
      <c r="B20" s="289">
        <v>121</v>
      </c>
      <c r="C20" s="289">
        <f t="shared" si="7"/>
        <v>121</v>
      </c>
      <c r="D20" s="286">
        <f t="shared" si="3"/>
        <v>0</v>
      </c>
      <c r="E20" s="290"/>
      <c r="F20" s="286"/>
      <c r="G20" s="286"/>
      <c r="H20" s="286"/>
      <c r="I20" s="286"/>
      <c r="J20" s="286"/>
      <c r="K20" s="286"/>
      <c r="L20" s="286"/>
      <c r="M20" s="286"/>
      <c r="N20" s="286"/>
      <c r="O20" s="286"/>
      <c r="P20" s="286"/>
      <c r="Q20" s="286"/>
      <c r="R20" s="286"/>
      <c r="S20" s="286"/>
      <c r="T20" s="286"/>
      <c r="U20" s="286"/>
      <c r="V20" s="286"/>
      <c r="W20" s="286">
        <f t="shared" si="4"/>
        <v>121</v>
      </c>
      <c r="X20" s="286">
        <v>121</v>
      </c>
      <c r="Y20" s="286">
        <v>0</v>
      </c>
      <c r="Z20" s="315">
        <f t="shared" si="8"/>
        <v>0</v>
      </c>
      <c r="AA20" s="315">
        <f t="shared" si="1"/>
        <v>0</v>
      </c>
      <c r="AB20" s="315">
        <f t="shared" si="2"/>
        <v>0</v>
      </c>
      <c r="AC20" s="281"/>
    </row>
    <row r="21" s="271" customFormat="1" ht="21" customHeight="1" spans="1:29">
      <c r="A21" s="288" t="s">
        <v>51</v>
      </c>
      <c r="B21" s="289">
        <v>108</v>
      </c>
      <c r="C21" s="289">
        <f t="shared" si="7"/>
        <v>108</v>
      </c>
      <c r="D21" s="286">
        <f t="shared" si="3"/>
        <v>0</v>
      </c>
      <c r="E21" s="290"/>
      <c r="F21" s="286"/>
      <c r="G21" s="286"/>
      <c r="H21" s="286"/>
      <c r="I21" s="286"/>
      <c r="J21" s="286"/>
      <c r="K21" s="286"/>
      <c r="L21" s="286"/>
      <c r="M21" s="286"/>
      <c r="N21" s="286"/>
      <c r="O21" s="286"/>
      <c r="P21" s="286"/>
      <c r="Q21" s="286"/>
      <c r="R21" s="286"/>
      <c r="S21" s="286"/>
      <c r="T21" s="286"/>
      <c r="U21" s="286"/>
      <c r="V21" s="286"/>
      <c r="W21" s="286">
        <f t="shared" si="4"/>
        <v>108</v>
      </c>
      <c r="X21" s="286">
        <v>108</v>
      </c>
      <c r="Y21" s="286">
        <v>0</v>
      </c>
      <c r="Z21" s="315">
        <f t="shared" si="8"/>
        <v>0</v>
      </c>
      <c r="AA21" s="315">
        <f t="shared" si="1"/>
        <v>0</v>
      </c>
      <c r="AB21" s="315">
        <f t="shared" si="2"/>
        <v>0</v>
      </c>
      <c r="AC21" s="316"/>
    </row>
    <row r="22" s="271" customFormat="1" ht="21" customHeight="1" spans="1:29">
      <c r="A22" s="288" t="s">
        <v>52</v>
      </c>
      <c r="B22" s="289">
        <v>89</v>
      </c>
      <c r="C22" s="289">
        <f t="shared" si="7"/>
        <v>89</v>
      </c>
      <c r="D22" s="286">
        <f t="shared" si="3"/>
        <v>0</v>
      </c>
      <c r="E22" s="290"/>
      <c r="F22" s="286"/>
      <c r="G22" s="286"/>
      <c r="H22" s="286"/>
      <c r="I22" s="286"/>
      <c r="J22" s="286"/>
      <c r="K22" s="286"/>
      <c r="L22" s="286"/>
      <c r="M22" s="286"/>
      <c r="N22" s="286"/>
      <c r="O22" s="286"/>
      <c r="P22" s="286"/>
      <c r="Q22" s="286"/>
      <c r="R22" s="286"/>
      <c r="S22" s="286"/>
      <c r="T22" s="286"/>
      <c r="U22" s="286"/>
      <c r="V22" s="286"/>
      <c r="W22" s="286">
        <f t="shared" si="4"/>
        <v>89</v>
      </c>
      <c r="X22" s="286">
        <v>89</v>
      </c>
      <c r="Y22" s="286">
        <v>0</v>
      </c>
      <c r="Z22" s="315">
        <f t="shared" si="8"/>
        <v>0</v>
      </c>
      <c r="AA22" s="315">
        <f t="shared" si="1"/>
        <v>0</v>
      </c>
      <c r="AB22" s="315">
        <f t="shared" si="2"/>
        <v>0</v>
      </c>
      <c r="AC22" s="316"/>
    </row>
    <row r="23" s="271" customFormat="1" ht="21" customHeight="1" spans="1:29">
      <c r="A23" s="288" t="s">
        <v>53</v>
      </c>
      <c r="B23" s="289">
        <v>764</v>
      </c>
      <c r="C23" s="289">
        <f t="shared" si="7"/>
        <v>-2159</v>
      </c>
      <c r="D23" s="286">
        <f t="shared" si="3"/>
        <v>2923</v>
      </c>
      <c r="E23" s="290">
        <v>458</v>
      </c>
      <c r="F23" s="290">
        <v>114</v>
      </c>
      <c r="G23" s="290">
        <v>156</v>
      </c>
      <c r="H23" s="290">
        <v>183</v>
      </c>
      <c r="I23" s="290">
        <v>200</v>
      </c>
      <c r="J23" s="290">
        <v>109</v>
      </c>
      <c r="K23" s="290">
        <v>121</v>
      </c>
      <c r="L23" s="290">
        <v>102</v>
      </c>
      <c r="M23" s="290">
        <v>102</v>
      </c>
      <c r="N23" s="290">
        <v>198</v>
      </c>
      <c r="O23" s="290">
        <v>241</v>
      </c>
      <c r="P23" s="290">
        <v>271</v>
      </c>
      <c r="Q23" s="290">
        <v>146</v>
      </c>
      <c r="R23" s="290">
        <v>122</v>
      </c>
      <c r="S23" s="290">
        <v>105</v>
      </c>
      <c r="T23" s="290">
        <v>159</v>
      </c>
      <c r="U23" s="290">
        <v>136</v>
      </c>
      <c r="V23" s="286"/>
      <c r="W23" s="286">
        <f t="shared" si="4"/>
        <v>764</v>
      </c>
      <c r="X23" s="286">
        <v>-2159</v>
      </c>
      <c r="Y23" s="286">
        <v>2923</v>
      </c>
      <c r="Z23" s="315">
        <f t="shared" si="8"/>
        <v>0</v>
      </c>
      <c r="AA23" s="315">
        <f t="shared" si="1"/>
        <v>0</v>
      </c>
      <c r="AB23" s="315">
        <f t="shared" si="2"/>
        <v>0</v>
      </c>
      <c r="AC23" s="316"/>
    </row>
    <row r="24" s="271" customFormat="1" ht="21" customHeight="1" spans="1:29">
      <c r="A24" s="288" t="s">
        <v>54</v>
      </c>
      <c r="B24" s="289">
        <v>132.54</v>
      </c>
      <c r="C24" s="289">
        <f t="shared" si="7"/>
        <v>132.54</v>
      </c>
      <c r="D24" s="286">
        <f t="shared" si="3"/>
        <v>0</v>
      </c>
      <c r="E24" s="290"/>
      <c r="F24" s="286"/>
      <c r="G24" s="286"/>
      <c r="H24" s="286"/>
      <c r="I24" s="286"/>
      <c r="J24" s="286"/>
      <c r="K24" s="286"/>
      <c r="L24" s="286"/>
      <c r="M24" s="286"/>
      <c r="N24" s="286"/>
      <c r="O24" s="286"/>
      <c r="P24" s="286"/>
      <c r="Q24" s="286"/>
      <c r="R24" s="286"/>
      <c r="S24" s="286"/>
      <c r="T24" s="286"/>
      <c r="U24" s="286"/>
      <c r="V24" s="286"/>
      <c r="W24" s="286">
        <f t="shared" si="4"/>
        <v>132.54</v>
      </c>
      <c r="X24" s="286">
        <v>132.54</v>
      </c>
      <c r="Y24" s="286">
        <v>0</v>
      </c>
      <c r="Z24" s="315">
        <f t="shared" si="8"/>
        <v>0</v>
      </c>
      <c r="AA24" s="315">
        <f t="shared" si="1"/>
        <v>0</v>
      </c>
      <c r="AB24" s="315">
        <f t="shared" si="2"/>
        <v>0</v>
      </c>
      <c r="AC24" s="316"/>
    </row>
    <row r="25" s="271" customFormat="1" ht="21" customHeight="1" spans="1:29">
      <c r="A25" s="284" t="s">
        <v>55</v>
      </c>
      <c r="B25" s="283">
        <v>90.5</v>
      </c>
      <c r="C25" s="289">
        <f t="shared" si="7"/>
        <v>90.5</v>
      </c>
      <c r="D25" s="286">
        <f t="shared" si="3"/>
        <v>0</v>
      </c>
      <c r="E25" s="291"/>
      <c r="F25" s="292"/>
      <c r="G25" s="292"/>
      <c r="H25" s="292"/>
      <c r="I25" s="292"/>
      <c r="J25" s="292"/>
      <c r="K25" s="292"/>
      <c r="L25" s="292"/>
      <c r="M25" s="292"/>
      <c r="N25" s="292"/>
      <c r="O25" s="292"/>
      <c r="P25" s="292"/>
      <c r="Q25" s="292"/>
      <c r="R25" s="292"/>
      <c r="S25" s="292"/>
      <c r="T25" s="292"/>
      <c r="U25" s="292"/>
      <c r="V25" s="292"/>
      <c r="W25" s="286">
        <f t="shared" si="4"/>
        <v>90.5</v>
      </c>
      <c r="X25" s="292">
        <v>90.5</v>
      </c>
      <c r="Y25" s="292">
        <v>0</v>
      </c>
      <c r="Z25" s="315">
        <f t="shared" si="8"/>
        <v>0</v>
      </c>
      <c r="AA25" s="315">
        <f t="shared" si="1"/>
        <v>0</v>
      </c>
      <c r="AB25" s="315">
        <f t="shared" si="2"/>
        <v>0</v>
      </c>
      <c r="AC25" s="316"/>
    </row>
    <row r="26" s="271" customFormat="1" ht="21" customHeight="1" spans="1:29">
      <c r="A26" s="288" t="s">
        <v>56</v>
      </c>
      <c r="B26" s="289">
        <v>983</v>
      </c>
      <c r="C26" s="289">
        <f t="shared" si="7"/>
        <v>-1397</v>
      </c>
      <c r="D26" s="286">
        <f t="shared" si="3"/>
        <v>2380</v>
      </c>
      <c r="E26" s="293">
        <v>140</v>
      </c>
      <c r="F26" s="293">
        <v>140</v>
      </c>
      <c r="G26" s="293">
        <v>140</v>
      </c>
      <c r="H26" s="293">
        <v>140</v>
      </c>
      <c r="I26" s="293">
        <v>140</v>
      </c>
      <c r="J26" s="293">
        <v>140</v>
      </c>
      <c r="K26" s="293">
        <v>140</v>
      </c>
      <c r="L26" s="293">
        <v>140</v>
      </c>
      <c r="M26" s="293">
        <v>140</v>
      </c>
      <c r="N26" s="293">
        <v>140</v>
      </c>
      <c r="O26" s="293">
        <v>140</v>
      </c>
      <c r="P26" s="293">
        <v>140</v>
      </c>
      <c r="Q26" s="293">
        <v>140</v>
      </c>
      <c r="R26" s="293">
        <v>140</v>
      </c>
      <c r="S26" s="293">
        <v>140</v>
      </c>
      <c r="T26" s="293">
        <v>140</v>
      </c>
      <c r="U26" s="293">
        <v>140</v>
      </c>
      <c r="V26" s="311"/>
      <c r="W26" s="286">
        <f t="shared" si="4"/>
        <v>983</v>
      </c>
      <c r="X26" s="311">
        <v>-1397</v>
      </c>
      <c r="Y26" s="311">
        <v>2380</v>
      </c>
      <c r="Z26" s="315">
        <f t="shared" si="8"/>
        <v>0</v>
      </c>
      <c r="AA26" s="315">
        <f t="shared" si="1"/>
        <v>0</v>
      </c>
      <c r="AB26" s="315">
        <f t="shared" si="2"/>
        <v>0</v>
      </c>
      <c r="AC26" s="316"/>
    </row>
    <row r="27" s="272" customFormat="1" ht="21" customHeight="1" spans="1:29">
      <c r="A27" s="288" t="s">
        <v>57</v>
      </c>
      <c r="B27" s="289">
        <v>745.4</v>
      </c>
      <c r="C27" s="289">
        <f t="shared" si="7"/>
        <v>745.4</v>
      </c>
      <c r="D27" s="286">
        <f t="shared" si="3"/>
        <v>0</v>
      </c>
      <c r="E27" s="290"/>
      <c r="F27" s="286"/>
      <c r="G27" s="286"/>
      <c r="H27" s="286"/>
      <c r="I27" s="286"/>
      <c r="J27" s="286"/>
      <c r="K27" s="286"/>
      <c r="L27" s="286"/>
      <c r="M27" s="286"/>
      <c r="N27" s="286"/>
      <c r="O27" s="286"/>
      <c r="P27" s="286"/>
      <c r="Q27" s="286"/>
      <c r="R27" s="286"/>
      <c r="S27" s="286"/>
      <c r="T27" s="286"/>
      <c r="U27" s="286"/>
      <c r="V27" s="286"/>
      <c r="W27" s="286">
        <f t="shared" si="4"/>
        <v>745.4</v>
      </c>
      <c r="X27" s="286">
        <v>745.4</v>
      </c>
      <c r="Y27" s="286">
        <v>0</v>
      </c>
      <c r="Z27" s="315">
        <f t="shared" si="8"/>
        <v>0</v>
      </c>
      <c r="AA27" s="315">
        <f t="shared" si="1"/>
        <v>0</v>
      </c>
      <c r="AB27" s="315">
        <f t="shared" si="2"/>
        <v>0</v>
      </c>
      <c r="AC27" s="286"/>
    </row>
    <row r="28" s="272" customFormat="1" ht="21" customHeight="1" spans="1:29">
      <c r="A28" s="294" t="s">
        <v>53</v>
      </c>
      <c r="B28" s="295">
        <v>642.5</v>
      </c>
      <c r="C28" s="289">
        <f t="shared" si="7"/>
        <v>642.5</v>
      </c>
      <c r="D28" s="286">
        <f t="shared" si="3"/>
        <v>0</v>
      </c>
      <c r="E28" s="290"/>
      <c r="F28" s="286"/>
      <c r="G28" s="286"/>
      <c r="H28" s="286"/>
      <c r="I28" s="286"/>
      <c r="J28" s="286"/>
      <c r="K28" s="286"/>
      <c r="L28" s="286"/>
      <c r="M28" s="286"/>
      <c r="N28" s="286"/>
      <c r="O28" s="286"/>
      <c r="P28" s="286"/>
      <c r="Q28" s="286"/>
      <c r="R28" s="286"/>
      <c r="S28" s="286"/>
      <c r="T28" s="286"/>
      <c r="U28" s="286"/>
      <c r="V28" s="286"/>
      <c r="W28" s="286">
        <f t="shared" si="4"/>
        <v>642.5</v>
      </c>
      <c r="X28" s="286">
        <v>642.5</v>
      </c>
      <c r="Y28" s="286">
        <v>0</v>
      </c>
      <c r="Z28" s="315">
        <f t="shared" si="8"/>
        <v>0</v>
      </c>
      <c r="AA28" s="315">
        <f t="shared" si="1"/>
        <v>0</v>
      </c>
      <c r="AB28" s="315">
        <f t="shared" si="2"/>
        <v>0</v>
      </c>
      <c r="AC28" s="286"/>
    </row>
    <row r="29" s="272" customFormat="1" ht="21" customHeight="1" spans="1:29">
      <c r="A29" s="288" t="s">
        <v>58</v>
      </c>
      <c r="B29" s="289">
        <v>222</v>
      </c>
      <c r="C29" s="289">
        <f t="shared" si="7"/>
        <v>222</v>
      </c>
      <c r="D29" s="286">
        <v>0</v>
      </c>
      <c r="E29" s="296"/>
      <c r="F29" s="297"/>
      <c r="G29" s="297"/>
      <c r="H29" s="297"/>
      <c r="I29" s="297"/>
      <c r="J29" s="297"/>
      <c r="K29" s="297"/>
      <c r="L29" s="297"/>
      <c r="M29" s="297"/>
      <c r="N29" s="297"/>
      <c r="O29" s="297"/>
      <c r="P29" s="297"/>
      <c r="Q29" s="297"/>
      <c r="R29" s="297"/>
      <c r="S29" s="297"/>
      <c r="T29" s="297"/>
      <c r="U29" s="297"/>
      <c r="V29" s="297"/>
      <c r="W29" s="286">
        <f t="shared" si="4"/>
        <v>222</v>
      </c>
      <c r="X29" s="286">
        <v>222</v>
      </c>
      <c r="Y29" s="286">
        <v>0</v>
      </c>
      <c r="Z29" s="315">
        <f t="shared" si="8"/>
        <v>0</v>
      </c>
      <c r="AA29" s="315">
        <f t="shared" si="1"/>
        <v>0</v>
      </c>
      <c r="AB29" s="315">
        <f t="shared" si="2"/>
        <v>0</v>
      </c>
      <c r="AC29" s="286"/>
    </row>
    <row r="30" s="272" customFormat="1" ht="28.5" customHeight="1" spans="1:29">
      <c r="A30" s="288" t="s">
        <v>59</v>
      </c>
      <c r="B30" s="289">
        <f>6697+361.7+1764</f>
        <v>8822.7</v>
      </c>
      <c r="C30" s="289">
        <f t="shared" si="7"/>
        <v>8459.7</v>
      </c>
      <c r="D30" s="286">
        <f t="shared" si="3"/>
        <v>363</v>
      </c>
      <c r="E30" s="296">
        <v>26</v>
      </c>
      <c r="F30" s="296">
        <v>19</v>
      </c>
      <c r="G30" s="296">
        <v>20</v>
      </c>
      <c r="H30" s="296">
        <v>23</v>
      </c>
      <c r="I30" s="296">
        <v>25</v>
      </c>
      <c r="J30" s="296">
        <v>18</v>
      </c>
      <c r="K30" s="296">
        <v>19</v>
      </c>
      <c r="L30" s="296">
        <v>18</v>
      </c>
      <c r="M30" s="296">
        <v>18</v>
      </c>
      <c r="N30" s="296">
        <v>23</v>
      </c>
      <c r="O30" s="296">
        <v>25</v>
      </c>
      <c r="P30" s="296">
        <v>30</v>
      </c>
      <c r="Q30" s="296">
        <v>20</v>
      </c>
      <c r="R30" s="296">
        <v>19</v>
      </c>
      <c r="S30" s="296">
        <v>18</v>
      </c>
      <c r="T30" s="296">
        <v>22</v>
      </c>
      <c r="U30" s="296">
        <v>20</v>
      </c>
      <c r="V30" s="312"/>
      <c r="W30" s="286">
        <f t="shared" si="4"/>
        <v>7058.7</v>
      </c>
      <c r="X30" s="286">
        <v>6697</v>
      </c>
      <c r="Y30" s="286">
        <v>361.7</v>
      </c>
      <c r="Z30" s="315">
        <f t="shared" si="8"/>
        <v>1764</v>
      </c>
      <c r="AA30" s="315">
        <f t="shared" si="1"/>
        <v>1762.7</v>
      </c>
      <c r="AB30" s="315">
        <f t="shared" si="2"/>
        <v>1.30000000000001</v>
      </c>
      <c r="AC30" s="286"/>
    </row>
    <row r="31" s="272" customFormat="1" ht="31.5" customHeight="1" spans="1:29">
      <c r="A31" s="288" t="s">
        <v>60</v>
      </c>
      <c r="B31" s="289">
        <v>265</v>
      </c>
      <c r="C31" s="289">
        <f t="shared" si="7"/>
        <v>265</v>
      </c>
      <c r="D31" s="286">
        <f t="shared" si="3"/>
        <v>0</v>
      </c>
      <c r="E31" s="296"/>
      <c r="F31" s="297"/>
      <c r="G31" s="297"/>
      <c r="H31" s="297"/>
      <c r="I31" s="297"/>
      <c r="J31" s="297"/>
      <c r="K31" s="297"/>
      <c r="L31" s="297"/>
      <c r="M31" s="297"/>
      <c r="N31" s="297"/>
      <c r="O31" s="297"/>
      <c r="P31" s="297"/>
      <c r="Q31" s="297"/>
      <c r="R31" s="297"/>
      <c r="S31" s="297"/>
      <c r="T31" s="297"/>
      <c r="U31" s="297"/>
      <c r="V31" s="297"/>
      <c r="W31" s="286">
        <f t="shared" si="4"/>
        <v>265</v>
      </c>
      <c r="X31" s="286">
        <v>0</v>
      </c>
      <c r="Y31" s="286">
        <v>265</v>
      </c>
      <c r="Z31" s="315">
        <f t="shared" si="8"/>
        <v>0</v>
      </c>
      <c r="AA31" s="315">
        <f t="shared" si="1"/>
        <v>265</v>
      </c>
      <c r="AB31" s="315">
        <f t="shared" si="2"/>
        <v>-265</v>
      </c>
      <c r="AC31" s="286"/>
    </row>
    <row r="32" s="272" customFormat="1" ht="21" customHeight="1" spans="1:29">
      <c r="A32" s="288" t="s">
        <v>61</v>
      </c>
      <c r="B32" s="289">
        <v>1201</v>
      </c>
      <c r="C32" s="289">
        <f t="shared" si="7"/>
        <v>1201</v>
      </c>
      <c r="D32" s="286">
        <f t="shared" si="3"/>
        <v>0</v>
      </c>
      <c r="E32" s="296"/>
      <c r="F32" s="297"/>
      <c r="G32" s="297"/>
      <c r="H32" s="297"/>
      <c r="I32" s="297"/>
      <c r="J32" s="297"/>
      <c r="K32" s="297"/>
      <c r="L32" s="297"/>
      <c r="M32" s="297"/>
      <c r="N32" s="297"/>
      <c r="O32" s="297"/>
      <c r="P32" s="297"/>
      <c r="Q32" s="297"/>
      <c r="R32" s="297"/>
      <c r="S32" s="297"/>
      <c r="T32" s="297"/>
      <c r="U32" s="297"/>
      <c r="V32" s="297"/>
      <c r="W32" s="286">
        <f t="shared" si="4"/>
        <v>1668</v>
      </c>
      <c r="X32" s="286">
        <v>1668</v>
      </c>
      <c r="Y32" s="286"/>
      <c r="Z32" s="315">
        <f t="shared" si="8"/>
        <v>-467</v>
      </c>
      <c r="AA32" s="315">
        <f t="shared" si="1"/>
        <v>-467</v>
      </c>
      <c r="AB32" s="315">
        <f t="shared" si="2"/>
        <v>0</v>
      </c>
      <c r="AC32" s="286"/>
    </row>
    <row r="33" s="272" customFormat="1" ht="21" customHeight="1" spans="1:29">
      <c r="A33" s="298" t="s">
        <v>62</v>
      </c>
      <c r="B33" s="299">
        <f>584.99-20.039</f>
        <v>564.951</v>
      </c>
      <c r="C33" s="289">
        <f t="shared" si="7"/>
        <v>564.951</v>
      </c>
      <c r="D33" s="286">
        <f t="shared" si="3"/>
        <v>0</v>
      </c>
      <c r="E33" s="296"/>
      <c r="F33" s="297"/>
      <c r="G33" s="297"/>
      <c r="H33" s="297"/>
      <c r="I33" s="297"/>
      <c r="J33" s="297"/>
      <c r="K33" s="297"/>
      <c r="L33" s="297"/>
      <c r="M33" s="297"/>
      <c r="N33" s="297"/>
      <c r="O33" s="297"/>
      <c r="P33" s="297"/>
      <c r="Q33" s="297"/>
      <c r="R33" s="297"/>
      <c r="S33" s="297"/>
      <c r="T33" s="297"/>
      <c r="U33" s="297"/>
      <c r="V33" s="297"/>
      <c r="W33" s="286">
        <f t="shared" si="4"/>
        <v>564.951</v>
      </c>
      <c r="X33" s="286">
        <v>564.951</v>
      </c>
      <c r="Y33" s="286">
        <v>0</v>
      </c>
      <c r="Z33" s="315">
        <f t="shared" si="8"/>
        <v>0</v>
      </c>
      <c r="AA33" s="315">
        <f t="shared" si="1"/>
        <v>0</v>
      </c>
      <c r="AB33" s="315">
        <f t="shared" si="2"/>
        <v>0</v>
      </c>
      <c r="AC33" s="286"/>
    </row>
    <row r="34" s="272" customFormat="1" ht="21" customHeight="1" spans="1:29">
      <c r="A34" s="298" t="s">
        <v>62</v>
      </c>
      <c r="B34" s="299">
        <v>19.13</v>
      </c>
      <c r="C34" s="289">
        <f t="shared" si="7"/>
        <v>19.13</v>
      </c>
      <c r="D34" s="286">
        <f t="shared" si="3"/>
        <v>0</v>
      </c>
      <c r="E34" s="296"/>
      <c r="F34" s="297"/>
      <c r="G34" s="297"/>
      <c r="H34" s="297"/>
      <c r="I34" s="297"/>
      <c r="J34" s="297"/>
      <c r="K34" s="297"/>
      <c r="L34" s="297"/>
      <c r="M34" s="297"/>
      <c r="N34" s="297"/>
      <c r="O34" s="297"/>
      <c r="P34" s="297"/>
      <c r="Q34" s="297"/>
      <c r="R34" s="297"/>
      <c r="S34" s="297"/>
      <c r="T34" s="297"/>
      <c r="U34" s="297"/>
      <c r="V34" s="297"/>
      <c r="W34" s="286">
        <f t="shared" si="4"/>
        <v>19.13</v>
      </c>
      <c r="X34" s="286">
        <v>19.13</v>
      </c>
      <c r="Y34" s="286">
        <v>0</v>
      </c>
      <c r="Z34" s="315">
        <f t="shared" si="8"/>
        <v>0</v>
      </c>
      <c r="AA34" s="315">
        <f t="shared" si="1"/>
        <v>0</v>
      </c>
      <c r="AB34" s="315">
        <f t="shared" si="2"/>
        <v>0</v>
      </c>
      <c r="AC34" s="286"/>
    </row>
    <row r="35" s="272" customFormat="1" ht="21" customHeight="1" spans="1:29">
      <c r="A35" s="300" t="s">
        <v>63</v>
      </c>
      <c r="B35" s="299">
        <v>783.93</v>
      </c>
      <c r="C35" s="289">
        <f t="shared" si="7"/>
        <v>783.93</v>
      </c>
      <c r="D35" s="286">
        <f t="shared" si="3"/>
        <v>0</v>
      </c>
      <c r="E35" s="296"/>
      <c r="F35" s="297"/>
      <c r="G35" s="297"/>
      <c r="H35" s="297"/>
      <c r="I35" s="297"/>
      <c r="J35" s="297"/>
      <c r="K35" s="297"/>
      <c r="L35" s="297"/>
      <c r="M35" s="297"/>
      <c r="N35" s="297"/>
      <c r="O35" s="297"/>
      <c r="P35" s="297"/>
      <c r="Q35" s="297"/>
      <c r="R35" s="297"/>
      <c r="S35" s="297"/>
      <c r="T35" s="297"/>
      <c r="U35" s="297"/>
      <c r="V35" s="297"/>
      <c r="W35" s="286">
        <f t="shared" si="4"/>
        <v>783.93</v>
      </c>
      <c r="X35" s="286">
        <v>783.93</v>
      </c>
      <c r="Y35" s="286">
        <v>0</v>
      </c>
      <c r="Z35" s="315">
        <f t="shared" si="8"/>
        <v>0</v>
      </c>
      <c r="AA35" s="315">
        <f t="shared" si="1"/>
        <v>0</v>
      </c>
      <c r="AB35" s="315">
        <f t="shared" si="2"/>
        <v>0</v>
      </c>
      <c r="AC35" s="286"/>
    </row>
    <row r="36" s="272" customFormat="1" ht="21" customHeight="1" spans="1:29">
      <c r="A36" s="300" t="s">
        <v>64</v>
      </c>
      <c r="B36" s="299">
        <v>81.99</v>
      </c>
      <c r="C36" s="289">
        <f t="shared" si="7"/>
        <v>81.99</v>
      </c>
      <c r="D36" s="286">
        <f t="shared" si="3"/>
        <v>0</v>
      </c>
      <c r="E36" s="296"/>
      <c r="F36" s="297"/>
      <c r="G36" s="297"/>
      <c r="H36" s="297"/>
      <c r="I36" s="297"/>
      <c r="J36" s="297"/>
      <c r="K36" s="297"/>
      <c r="L36" s="297"/>
      <c r="M36" s="297"/>
      <c r="N36" s="297"/>
      <c r="O36" s="297"/>
      <c r="P36" s="297"/>
      <c r="Q36" s="297"/>
      <c r="R36" s="297"/>
      <c r="S36" s="297"/>
      <c r="T36" s="297"/>
      <c r="U36" s="297"/>
      <c r="V36" s="297"/>
      <c r="W36" s="286">
        <f t="shared" si="4"/>
        <v>81.99</v>
      </c>
      <c r="X36" s="286">
        <v>81.99</v>
      </c>
      <c r="Y36" s="286">
        <v>0</v>
      </c>
      <c r="Z36" s="315">
        <f t="shared" si="8"/>
        <v>0</v>
      </c>
      <c r="AA36" s="315">
        <f t="shared" si="1"/>
        <v>0</v>
      </c>
      <c r="AB36" s="315">
        <f t="shared" si="2"/>
        <v>0</v>
      </c>
      <c r="AC36" s="286"/>
    </row>
    <row r="37" s="272" customFormat="1" ht="21" customHeight="1" spans="1:29">
      <c r="A37" s="300" t="s">
        <v>65</v>
      </c>
      <c r="B37" s="299">
        <v>25.07</v>
      </c>
      <c r="C37" s="289">
        <f t="shared" si="7"/>
        <v>25.07</v>
      </c>
      <c r="D37" s="286">
        <f t="shared" si="3"/>
        <v>0</v>
      </c>
      <c r="E37" s="296"/>
      <c r="F37" s="297"/>
      <c r="G37" s="297"/>
      <c r="H37" s="297"/>
      <c r="I37" s="297"/>
      <c r="J37" s="297"/>
      <c r="K37" s="297"/>
      <c r="L37" s="297"/>
      <c r="M37" s="297"/>
      <c r="N37" s="297"/>
      <c r="O37" s="297"/>
      <c r="P37" s="297"/>
      <c r="Q37" s="297"/>
      <c r="R37" s="297"/>
      <c r="S37" s="297"/>
      <c r="T37" s="297"/>
      <c r="U37" s="297"/>
      <c r="V37" s="297"/>
      <c r="W37" s="286">
        <f t="shared" si="4"/>
        <v>25.07</v>
      </c>
      <c r="X37" s="286">
        <v>25.07</v>
      </c>
      <c r="Y37" s="286">
        <v>0</v>
      </c>
      <c r="Z37" s="315">
        <f t="shared" si="8"/>
        <v>0</v>
      </c>
      <c r="AA37" s="315">
        <f t="shared" si="1"/>
        <v>0</v>
      </c>
      <c r="AB37" s="315">
        <f t="shared" si="2"/>
        <v>0</v>
      </c>
      <c r="AC37" s="286"/>
    </row>
    <row r="38" s="272" customFormat="1" ht="21" customHeight="1" spans="1:29">
      <c r="A38" s="300" t="s">
        <v>66</v>
      </c>
      <c r="B38" s="299">
        <v>-412</v>
      </c>
      <c r="C38" s="289">
        <f t="shared" si="7"/>
        <v>-412</v>
      </c>
      <c r="D38" s="286">
        <f t="shared" si="3"/>
        <v>0</v>
      </c>
      <c r="E38" s="296"/>
      <c r="F38" s="297"/>
      <c r="G38" s="297"/>
      <c r="H38" s="297"/>
      <c r="I38" s="297"/>
      <c r="J38" s="297"/>
      <c r="K38" s="297"/>
      <c r="L38" s="297"/>
      <c r="M38" s="297"/>
      <c r="N38" s="297"/>
      <c r="O38" s="297"/>
      <c r="P38" s="297"/>
      <c r="Q38" s="297"/>
      <c r="R38" s="297"/>
      <c r="S38" s="297"/>
      <c r="T38" s="297"/>
      <c r="U38" s="297"/>
      <c r="V38" s="297"/>
      <c r="W38" s="286">
        <f t="shared" si="4"/>
        <v>-412</v>
      </c>
      <c r="X38" s="286">
        <v>-412</v>
      </c>
      <c r="Y38" s="286">
        <v>0</v>
      </c>
      <c r="Z38" s="315">
        <f t="shared" si="8"/>
        <v>0</v>
      </c>
      <c r="AA38" s="315">
        <f t="shared" si="1"/>
        <v>0</v>
      </c>
      <c r="AB38" s="315">
        <f t="shared" si="2"/>
        <v>0</v>
      </c>
      <c r="AC38" s="286"/>
    </row>
    <row r="39" s="272" customFormat="1" ht="21" customHeight="1" spans="1:29">
      <c r="A39" s="300" t="s">
        <v>67</v>
      </c>
      <c r="B39" s="299">
        <v>4.9</v>
      </c>
      <c r="C39" s="289">
        <f t="shared" si="7"/>
        <v>4.9</v>
      </c>
      <c r="D39" s="286">
        <f t="shared" si="3"/>
        <v>0</v>
      </c>
      <c r="E39" s="296"/>
      <c r="F39" s="297"/>
      <c r="G39" s="297"/>
      <c r="H39" s="297"/>
      <c r="I39" s="297"/>
      <c r="J39" s="297"/>
      <c r="K39" s="297"/>
      <c r="L39" s="297"/>
      <c r="M39" s="297"/>
      <c r="N39" s="297"/>
      <c r="O39" s="297"/>
      <c r="P39" s="297"/>
      <c r="Q39" s="297"/>
      <c r="R39" s="297"/>
      <c r="S39" s="297"/>
      <c r="T39" s="297"/>
      <c r="U39" s="297"/>
      <c r="V39" s="297"/>
      <c r="W39" s="286">
        <f t="shared" si="4"/>
        <v>4.9</v>
      </c>
      <c r="X39" s="286">
        <v>4.9</v>
      </c>
      <c r="Y39" s="286">
        <v>0</v>
      </c>
      <c r="Z39" s="315">
        <f t="shared" si="8"/>
        <v>0</v>
      </c>
      <c r="AA39" s="315">
        <f t="shared" si="1"/>
        <v>0</v>
      </c>
      <c r="AB39" s="315">
        <f t="shared" si="2"/>
        <v>0</v>
      </c>
      <c r="AC39" s="286"/>
    </row>
    <row r="40" s="272" customFormat="1" ht="21" customHeight="1" spans="1:29">
      <c r="A40" s="300" t="s">
        <v>68</v>
      </c>
      <c r="B40" s="299">
        <v>1800</v>
      </c>
      <c r="C40" s="289">
        <f t="shared" si="7"/>
        <v>1800</v>
      </c>
      <c r="D40" s="286">
        <f t="shared" si="3"/>
        <v>0</v>
      </c>
      <c r="E40" s="296"/>
      <c r="F40" s="297"/>
      <c r="G40" s="297"/>
      <c r="H40" s="297"/>
      <c r="I40" s="297"/>
      <c r="J40" s="297"/>
      <c r="K40" s="297"/>
      <c r="L40" s="297"/>
      <c r="M40" s="297"/>
      <c r="N40" s="297"/>
      <c r="O40" s="297"/>
      <c r="P40" s="297"/>
      <c r="Q40" s="297"/>
      <c r="R40" s="297"/>
      <c r="S40" s="297"/>
      <c r="T40" s="297"/>
      <c r="U40" s="297"/>
      <c r="V40" s="297"/>
      <c r="W40" s="286">
        <f t="shared" si="4"/>
        <v>1800</v>
      </c>
      <c r="X40" s="286">
        <v>1800</v>
      </c>
      <c r="Y40" s="286">
        <v>0</v>
      </c>
      <c r="Z40" s="315">
        <f t="shared" si="8"/>
        <v>0</v>
      </c>
      <c r="AA40" s="315">
        <f t="shared" si="1"/>
        <v>0</v>
      </c>
      <c r="AB40" s="315">
        <f t="shared" si="2"/>
        <v>0</v>
      </c>
      <c r="AC40" s="286"/>
    </row>
    <row r="41" s="272" customFormat="1" ht="21" customHeight="1" spans="1:29">
      <c r="A41" s="300" t="s">
        <v>69</v>
      </c>
      <c r="B41" s="299">
        <v>344</v>
      </c>
      <c r="C41" s="289">
        <f t="shared" si="7"/>
        <v>344</v>
      </c>
      <c r="D41" s="286">
        <f t="shared" si="3"/>
        <v>0</v>
      </c>
      <c r="E41" s="296"/>
      <c r="F41" s="297"/>
      <c r="G41" s="297"/>
      <c r="H41" s="297"/>
      <c r="I41" s="297"/>
      <c r="J41" s="297"/>
      <c r="K41" s="297"/>
      <c r="L41" s="297"/>
      <c r="M41" s="297"/>
      <c r="N41" s="297"/>
      <c r="O41" s="297"/>
      <c r="P41" s="297"/>
      <c r="Q41" s="297"/>
      <c r="R41" s="297"/>
      <c r="S41" s="297"/>
      <c r="T41" s="297"/>
      <c r="U41" s="297"/>
      <c r="V41" s="297"/>
      <c r="W41" s="286">
        <f t="shared" si="4"/>
        <v>344</v>
      </c>
      <c r="X41" s="286">
        <v>344</v>
      </c>
      <c r="Y41" s="286">
        <v>0</v>
      </c>
      <c r="Z41" s="315">
        <f t="shared" si="8"/>
        <v>0</v>
      </c>
      <c r="AA41" s="315">
        <f t="shared" si="1"/>
        <v>0</v>
      </c>
      <c r="AB41" s="315">
        <f t="shared" si="2"/>
        <v>0</v>
      </c>
      <c r="AC41" s="286"/>
    </row>
    <row r="42" s="272" customFormat="1" ht="21" customHeight="1" spans="1:29">
      <c r="A42" s="300" t="s">
        <v>70</v>
      </c>
      <c r="B42" s="299">
        <v>380</v>
      </c>
      <c r="C42" s="289">
        <f t="shared" si="7"/>
        <v>380</v>
      </c>
      <c r="D42" s="286">
        <f t="shared" si="3"/>
        <v>0</v>
      </c>
      <c r="E42" s="296"/>
      <c r="F42" s="297"/>
      <c r="G42" s="297"/>
      <c r="H42" s="297"/>
      <c r="I42" s="297"/>
      <c r="J42" s="297"/>
      <c r="K42" s="297"/>
      <c r="L42" s="297"/>
      <c r="M42" s="297"/>
      <c r="N42" s="297"/>
      <c r="O42" s="297"/>
      <c r="P42" s="297"/>
      <c r="Q42" s="297"/>
      <c r="R42" s="297"/>
      <c r="S42" s="297"/>
      <c r="T42" s="297"/>
      <c r="U42" s="297"/>
      <c r="V42" s="297"/>
      <c r="W42" s="286">
        <f t="shared" si="4"/>
        <v>380</v>
      </c>
      <c r="X42" s="286">
        <v>380</v>
      </c>
      <c r="Y42" s="286">
        <v>0</v>
      </c>
      <c r="Z42" s="315">
        <f t="shared" si="8"/>
        <v>0</v>
      </c>
      <c r="AA42" s="315">
        <f t="shared" si="1"/>
        <v>0</v>
      </c>
      <c r="AB42" s="315">
        <f t="shared" si="2"/>
        <v>0</v>
      </c>
      <c r="AC42" s="286"/>
    </row>
    <row r="43" s="272" customFormat="1" ht="21" customHeight="1" spans="1:29">
      <c r="A43" s="300" t="s">
        <v>71</v>
      </c>
      <c r="B43" s="299">
        <v>71</v>
      </c>
      <c r="C43" s="289">
        <f t="shared" si="7"/>
        <v>71</v>
      </c>
      <c r="D43" s="286">
        <f t="shared" si="3"/>
        <v>0</v>
      </c>
      <c r="E43" s="296"/>
      <c r="F43" s="297"/>
      <c r="G43" s="297"/>
      <c r="H43" s="297"/>
      <c r="I43" s="297"/>
      <c r="J43" s="297"/>
      <c r="K43" s="297"/>
      <c r="L43" s="297"/>
      <c r="M43" s="297"/>
      <c r="N43" s="297"/>
      <c r="O43" s="297"/>
      <c r="P43" s="297"/>
      <c r="Q43" s="297"/>
      <c r="R43" s="297"/>
      <c r="S43" s="297"/>
      <c r="T43" s="297"/>
      <c r="U43" s="297"/>
      <c r="V43" s="297"/>
      <c r="W43" s="286">
        <f t="shared" si="4"/>
        <v>71</v>
      </c>
      <c r="X43" s="286">
        <v>71</v>
      </c>
      <c r="Y43" s="286">
        <v>0</v>
      </c>
      <c r="Z43" s="315">
        <f t="shared" si="8"/>
        <v>0</v>
      </c>
      <c r="AA43" s="315">
        <f t="shared" si="1"/>
        <v>0</v>
      </c>
      <c r="AB43" s="315">
        <f t="shared" si="2"/>
        <v>0</v>
      </c>
      <c r="AC43" s="286"/>
    </row>
    <row r="44" s="272" customFormat="1" ht="21" customHeight="1" spans="1:29">
      <c r="A44" s="300" t="s">
        <v>72</v>
      </c>
      <c r="B44" s="299">
        <v>14.1</v>
      </c>
      <c r="C44" s="289">
        <f t="shared" si="7"/>
        <v>14.1</v>
      </c>
      <c r="D44" s="286">
        <f t="shared" si="3"/>
        <v>0</v>
      </c>
      <c r="E44" s="296"/>
      <c r="F44" s="297"/>
      <c r="G44" s="297"/>
      <c r="H44" s="297"/>
      <c r="I44" s="297"/>
      <c r="J44" s="297"/>
      <c r="K44" s="297"/>
      <c r="L44" s="297"/>
      <c r="M44" s="297"/>
      <c r="N44" s="297"/>
      <c r="O44" s="297"/>
      <c r="P44" s="297"/>
      <c r="Q44" s="297"/>
      <c r="R44" s="297"/>
      <c r="S44" s="297"/>
      <c r="T44" s="297"/>
      <c r="U44" s="297"/>
      <c r="V44" s="297"/>
      <c r="W44" s="286">
        <f t="shared" si="4"/>
        <v>14.1</v>
      </c>
      <c r="X44" s="286">
        <v>14.1</v>
      </c>
      <c r="Y44" s="286">
        <v>0</v>
      </c>
      <c r="Z44" s="315">
        <f t="shared" si="8"/>
        <v>0</v>
      </c>
      <c r="AA44" s="315">
        <f t="shared" si="1"/>
        <v>0</v>
      </c>
      <c r="AB44" s="315">
        <f t="shared" si="2"/>
        <v>0</v>
      </c>
      <c r="AC44" s="286"/>
    </row>
    <row r="45" s="272" customFormat="1" ht="21" customHeight="1" spans="1:29">
      <c r="A45" s="300" t="s">
        <v>73</v>
      </c>
      <c r="B45" s="299">
        <v>19</v>
      </c>
      <c r="C45" s="289">
        <f t="shared" si="7"/>
        <v>19</v>
      </c>
      <c r="D45" s="286">
        <f t="shared" si="3"/>
        <v>0</v>
      </c>
      <c r="E45" s="296"/>
      <c r="F45" s="297"/>
      <c r="G45" s="297"/>
      <c r="H45" s="297"/>
      <c r="I45" s="297"/>
      <c r="J45" s="297"/>
      <c r="K45" s="297"/>
      <c r="L45" s="297"/>
      <c r="M45" s="297"/>
      <c r="N45" s="297"/>
      <c r="O45" s="297"/>
      <c r="P45" s="297"/>
      <c r="Q45" s="297"/>
      <c r="R45" s="297"/>
      <c r="S45" s="297"/>
      <c r="T45" s="297"/>
      <c r="U45" s="297"/>
      <c r="V45" s="297"/>
      <c r="W45" s="286">
        <f t="shared" si="4"/>
        <v>19</v>
      </c>
      <c r="X45" s="286">
        <v>19</v>
      </c>
      <c r="Y45" s="286">
        <v>0</v>
      </c>
      <c r="Z45" s="315">
        <f t="shared" si="8"/>
        <v>0</v>
      </c>
      <c r="AA45" s="315">
        <f t="shared" si="1"/>
        <v>0</v>
      </c>
      <c r="AB45" s="315">
        <f t="shared" si="2"/>
        <v>0</v>
      </c>
      <c r="AC45" s="286"/>
    </row>
    <row r="46" s="272" customFormat="1" ht="21" customHeight="1" spans="1:29">
      <c r="A46" s="300" t="s">
        <v>74</v>
      </c>
      <c r="B46" s="299">
        <v>1123</v>
      </c>
      <c r="C46" s="289">
        <f t="shared" si="7"/>
        <v>195</v>
      </c>
      <c r="D46" s="286">
        <f t="shared" si="3"/>
        <v>928</v>
      </c>
      <c r="E46" s="296">
        <v>125</v>
      </c>
      <c r="F46" s="296">
        <v>49</v>
      </c>
      <c r="G46" s="296">
        <v>62</v>
      </c>
      <c r="H46" s="296">
        <v>62</v>
      </c>
      <c r="I46" s="296">
        <v>66</v>
      </c>
      <c r="J46" s="296">
        <v>28</v>
      </c>
      <c r="K46" s="296">
        <v>32</v>
      </c>
      <c r="L46" s="296">
        <v>27</v>
      </c>
      <c r="M46" s="296">
        <v>24</v>
      </c>
      <c r="N46" s="296">
        <v>70</v>
      </c>
      <c r="O46" s="296">
        <v>97</v>
      </c>
      <c r="P46" s="296">
        <v>79</v>
      </c>
      <c r="Q46" s="296">
        <v>47</v>
      </c>
      <c r="R46" s="296">
        <v>45</v>
      </c>
      <c r="S46" s="296">
        <v>26</v>
      </c>
      <c r="T46" s="296">
        <v>38</v>
      </c>
      <c r="U46" s="296">
        <v>51</v>
      </c>
      <c r="V46" s="297"/>
      <c r="W46" s="286">
        <f t="shared" si="4"/>
        <v>1123</v>
      </c>
      <c r="X46" s="286">
        <v>195</v>
      </c>
      <c r="Y46" s="286">
        <v>928</v>
      </c>
      <c r="Z46" s="315">
        <f t="shared" si="8"/>
        <v>0</v>
      </c>
      <c r="AA46" s="315">
        <f t="shared" si="1"/>
        <v>0</v>
      </c>
      <c r="AB46" s="315">
        <f t="shared" si="2"/>
        <v>0</v>
      </c>
      <c r="AC46" s="286"/>
    </row>
    <row r="47" s="272" customFormat="1" ht="21" customHeight="1" spans="1:29">
      <c r="A47" s="300" t="s">
        <v>75</v>
      </c>
      <c r="B47" s="299">
        <v>20</v>
      </c>
      <c r="C47" s="289">
        <f t="shared" si="7"/>
        <v>20</v>
      </c>
      <c r="D47" s="286">
        <f t="shared" si="3"/>
        <v>0</v>
      </c>
      <c r="E47" s="296"/>
      <c r="F47" s="297"/>
      <c r="G47" s="297"/>
      <c r="H47" s="297"/>
      <c r="I47" s="297"/>
      <c r="J47" s="297"/>
      <c r="K47" s="297"/>
      <c r="L47" s="297"/>
      <c r="M47" s="297"/>
      <c r="N47" s="297"/>
      <c r="O47" s="297"/>
      <c r="P47" s="297"/>
      <c r="Q47" s="297"/>
      <c r="R47" s="297"/>
      <c r="S47" s="297"/>
      <c r="T47" s="297"/>
      <c r="U47" s="297"/>
      <c r="V47" s="297"/>
      <c r="W47" s="286">
        <f t="shared" si="4"/>
        <v>20</v>
      </c>
      <c r="X47" s="286">
        <v>20</v>
      </c>
      <c r="Y47" s="286">
        <v>0</v>
      </c>
      <c r="Z47" s="315">
        <f t="shared" si="8"/>
        <v>0</v>
      </c>
      <c r="AA47" s="315">
        <f t="shared" si="1"/>
        <v>0</v>
      </c>
      <c r="AB47" s="315">
        <f t="shared" si="2"/>
        <v>0</v>
      </c>
      <c r="AC47" s="286"/>
    </row>
    <row r="48" s="272" customFormat="1" ht="21" customHeight="1" spans="1:29">
      <c r="A48" s="300" t="s">
        <v>76</v>
      </c>
      <c r="B48" s="299">
        <v>2325</v>
      </c>
      <c r="C48" s="289">
        <f t="shared" si="7"/>
        <v>-46</v>
      </c>
      <c r="D48" s="286">
        <f t="shared" si="3"/>
        <v>2371</v>
      </c>
      <c r="E48" s="296">
        <v>187</v>
      </c>
      <c r="F48" s="296">
        <v>151</v>
      </c>
      <c r="G48" s="296">
        <v>195</v>
      </c>
      <c r="H48" s="296">
        <v>143</v>
      </c>
      <c r="I48" s="296">
        <v>193</v>
      </c>
      <c r="J48" s="296">
        <v>102</v>
      </c>
      <c r="K48" s="296">
        <v>101</v>
      </c>
      <c r="L48" s="296">
        <v>67</v>
      </c>
      <c r="M48" s="296">
        <v>66</v>
      </c>
      <c r="N48" s="296">
        <v>139</v>
      </c>
      <c r="O48" s="296">
        <v>184</v>
      </c>
      <c r="P48" s="296">
        <v>200</v>
      </c>
      <c r="Q48" s="296">
        <v>175</v>
      </c>
      <c r="R48" s="296">
        <v>118</v>
      </c>
      <c r="S48" s="296">
        <v>74</v>
      </c>
      <c r="T48" s="296">
        <v>146</v>
      </c>
      <c r="U48" s="296">
        <v>130</v>
      </c>
      <c r="V48" s="297"/>
      <c r="W48" s="286">
        <f t="shared" si="4"/>
        <v>2325</v>
      </c>
      <c r="X48" s="286">
        <v>-46</v>
      </c>
      <c r="Y48" s="286">
        <v>2371</v>
      </c>
      <c r="Z48" s="315">
        <f t="shared" si="8"/>
        <v>0</v>
      </c>
      <c r="AA48" s="315">
        <f t="shared" si="1"/>
        <v>0</v>
      </c>
      <c r="AB48" s="315">
        <f t="shared" si="2"/>
        <v>0</v>
      </c>
      <c r="AC48" s="286"/>
    </row>
    <row r="49" s="272" customFormat="1" ht="21" customHeight="1" spans="1:29">
      <c r="A49" s="300" t="s">
        <v>77</v>
      </c>
      <c r="B49" s="299">
        <v>2488</v>
      </c>
      <c r="C49" s="289">
        <f t="shared" si="7"/>
        <v>113</v>
      </c>
      <c r="D49" s="286">
        <f t="shared" si="3"/>
        <v>2375</v>
      </c>
      <c r="E49" s="296">
        <v>125</v>
      </c>
      <c r="F49" s="296">
        <v>122</v>
      </c>
      <c r="G49" s="296">
        <v>142</v>
      </c>
      <c r="H49" s="296">
        <v>205</v>
      </c>
      <c r="I49" s="296">
        <v>158</v>
      </c>
      <c r="J49" s="296">
        <v>62</v>
      </c>
      <c r="K49" s="296">
        <v>140</v>
      </c>
      <c r="L49" s="296">
        <v>70</v>
      </c>
      <c r="M49" s="296">
        <v>50</v>
      </c>
      <c r="N49" s="296">
        <v>164</v>
      </c>
      <c r="O49" s="296">
        <v>241</v>
      </c>
      <c r="P49" s="296">
        <v>152</v>
      </c>
      <c r="Q49" s="296">
        <v>150</v>
      </c>
      <c r="R49" s="296">
        <v>142</v>
      </c>
      <c r="S49" s="296">
        <v>77</v>
      </c>
      <c r="T49" s="296">
        <v>176</v>
      </c>
      <c r="U49" s="296">
        <v>199</v>
      </c>
      <c r="V49" s="297"/>
      <c r="W49" s="286">
        <f t="shared" si="4"/>
        <v>2488</v>
      </c>
      <c r="X49" s="286">
        <v>113</v>
      </c>
      <c r="Y49" s="286">
        <v>2375</v>
      </c>
      <c r="Z49" s="315">
        <f t="shared" si="8"/>
        <v>0</v>
      </c>
      <c r="AA49" s="315">
        <f t="shared" si="1"/>
        <v>0</v>
      </c>
      <c r="AB49" s="315">
        <f t="shared" si="2"/>
        <v>0</v>
      </c>
      <c r="AC49" s="286"/>
    </row>
    <row r="50" s="272" customFormat="1" ht="29.25" customHeight="1" spans="1:29">
      <c r="A50" s="300" t="s">
        <v>78</v>
      </c>
      <c r="B50" s="299">
        <v>85.32</v>
      </c>
      <c r="C50" s="289">
        <f t="shared" si="7"/>
        <v>85.32</v>
      </c>
      <c r="D50" s="286">
        <f t="shared" si="3"/>
        <v>0</v>
      </c>
      <c r="E50" s="296"/>
      <c r="F50" s="297"/>
      <c r="G50" s="297"/>
      <c r="H50" s="297"/>
      <c r="I50" s="297"/>
      <c r="J50" s="297"/>
      <c r="K50" s="297"/>
      <c r="L50" s="297"/>
      <c r="M50" s="297"/>
      <c r="N50" s="297"/>
      <c r="O50" s="297"/>
      <c r="P50" s="297"/>
      <c r="Q50" s="297"/>
      <c r="R50" s="297"/>
      <c r="S50" s="297"/>
      <c r="T50" s="297"/>
      <c r="U50" s="297"/>
      <c r="V50" s="297"/>
      <c r="W50" s="286">
        <f t="shared" si="4"/>
        <v>85.32</v>
      </c>
      <c r="X50" s="286">
        <v>85.32</v>
      </c>
      <c r="Y50" s="286">
        <v>0</v>
      </c>
      <c r="Z50" s="315">
        <f t="shared" si="8"/>
        <v>0</v>
      </c>
      <c r="AA50" s="315">
        <f t="shared" si="1"/>
        <v>0</v>
      </c>
      <c r="AB50" s="315">
        <f t="shared" si="2"/>
        <v>0</v>
      </c>
      <c r="AC50" s="286"/>
    </row>
    <row r="51" s="272" customFormat="1" ht="21" customHeight="1" spans="1:29">
      <c r="A51" s="300" t="s">
        <v>79</v>
      </c>
      <c r="B51" s="299">
        <v>-71</v>
      </c>
      <c r="C51" s="289">
        <f t="shared" si="7"/>
        <v>-71</v>
      </c>
      <c r="D51" s="286">
        <f t="shared" si="3"/>
        <v>0</v>
      </c>
      <c r="E51" s="296"/>
      <c r="F51" s="297"/>
      <c r="G51" s="297"/>
      <c r="H51" s="297"/>
      <c r="I51" s="297"/>
      <c r="J51" s="297"/>
      <c r="K51" s="297"/>
      <c r="L51" s="297"/>
      <c r="M51" s="297"/>
      <c r="N51" s="297"/>
      <c r="O51" s="297"/>
      <c r="P51" s="297"/>
      <c r="Q51" s="297"/>
      <c r="R51" s="297"/>
      <c r="S51" s="297"/>
      <c r="T51" s="297"/>
      <c r="U51" s="297"/>
      <c r="V51" s="297"/>
      <c r="W51" s="286">
        <f t="shared" si="4"/>
        <v>-71</v>
      </c>
      <c r="X51" s="286">
        <v>-71</v>
      </c>
      <c r="Y51" s="286">
        <v>0</v>
      </c>
      <c r="Z51" s="315">
        <f t="shared" si="8"/>
        <v>0</v>
      </c>
      <c r="AA51" s="315">
        <f t="shared" si="1"/>
        <v>0</v>
      </c>
      <c r="AB51" s="315">
        <f t="shared" si="2"/>
        <v>0</v>
      </c>
      <c r="AC51" s="286"/>
    </row>
    <row r="52" s="272" customFormat="1" ht="21" customHeight="1" spans="1:29">
      <c r="A52" s="300" t="s">
        <v>80</v>
      </c>
      <c r="B52" s="299">
        <v>6867</v>
      </c>
      <c r="C52" s="289">
        <f t="shared" si="7"/>
        <v>-43</v>
      </c>
      <c r="D52" s="286">
        <f t="shared" si="3"/>
        <v>6910</v>
      </c>
      <c r="E52" s="296">
        <v>946</v>
      </c>
      <c r="F52" s="296">
        <v>357</v>
      </c>
      <c r="G52" s="296">
        <v>456</v>
      </c>
      <c r="H52" s="296">
        <v>478</v>
      </c>
      <c r="I52" s="296">
        <v>493</v>
      </c>
      <c r="J52" s="296">
        <v>197</v>
      </c>
      <c r="K52" s="296">
        <v>237</v>
      </c>
      <c r="L52" s="296">
        <v>179</v>
      </c>
      <c r="M52" s="296">
        <v>157</v>
      </c>
      <c r="N52" s="296">
        <v>512</v>
      </c>
      <c r="O52" s="296">
        <v>740</v>
      </c>
      <c r="P52" s="296">
        <v>588</v>
      </c>
      <c r="Q52" s="296">
        <v>389</v>
      </c>
      <c r="R52" s="296">
        <v>336</v>
      </c>
      <c r="S52" s="296">
        <v>185</v>
      </c>
      <c r="T52" s="296">
        <v>290</v>
      </c>
      <c r="U52" s="296">
        <v>358</v>
      </c>
      <c r="V52" s="296">
        <v>12</v>
      </c>
      <c r="W52" s="286">
        <f t="shared" si="4"/>
        <v>6867</v>
      </c>
      <c r="X52" s="286">
        <v>-43.3000000000002</v>
      </c>
      <c r="Y52" s="286">
        <v>6910.3</v>
      </c>
      <c r="Z52" s="315">
        <f t="shared" si="8"/>
        <v>2.1316282072803e-14</v>
      </c>
      <c r="AA52" s="315">
        <f t="shared" si="1"/>
        <v>0.300000000000203</v>
      </c>
      <c r="AB52" s="315">
        <f t="shared" si="2"/>
        <v>-0.300000000000182</v>
      </c>
      <c r="AC52" s="286"/>
    </row>
    <row r="53" s="272" customFormat="1" ht="21" customHeight="1" spans="1:29">
      <c r="A53" s="300" t="s">
        <v>81</v>
      </c>
      <c r="B53" s="299">
        <v>354</v>
      </c>
      <c r="C53" s="289">
        <f t="shared" si="7"/>
        <v>101</v>
      </c>
      <c r="D53" s="286">
        <f t="shared" si="3"/>
        <v>253</v>
      </c>
      <c r="E53" s="296">
        <v>29</v>
      </c>
      <c r="F53" s="296">
        <v>14</v>
      </c>
      <c r="G53" s="296">
        <v>15</v>
      </c>
      <c r="H53" s="296">
        <v>18</v>
      </c>
      <c r="I53" s="296">
        <v>19</v>
      </c>
      <c r="J53" s="296">
        <v>8</v>
      </c>
      <c r="K53" s="296">
        <v>9</v>
      </c>
      <c r="L53" s="296">
        <v>7</v>
      </c>
      <c r="M53" s="296">
        <v>7</v>
      </c>
      <c r="N53" s="296">
        <v>21</v>
      </c>
      <c r="O53" s="296">
        <v>25</v>
      </c>
      <c r="P53" s="296">
        <v>21</v>
      </c>
      <c r="Q53" s="296">
        <v>14</v>
      </c>
      <c r="R53" s="296">
        <v>13</v>
      </c>
      <c r="S53" s="296">
        <v>8</v>
      </c>
      <c r="T53" s="296">
        <v>11</v>
      </c>
      <c r="U53" s="296">
        <v>14</v>
      </c>
      <c r="V53" s="297"/>
      <c r="W53" s="286">
        <f t="shared" si="4"/>
        <v>354</v>
      </c>
      <c r="X53" s="286">
        <v>101</v>
      </c>
      <c r="Y53" s="286">
        <v>253</v>
      </c>
      <c r="Z53" s="315">
        <f t="shared" si="8"/>
        <v>0</v>
      </c>
      <c r="AA53" s="315">
        <f t="shared" si="1"/>
        <v>0</v>
      </c>
      <c r="AB53" s="315">
        <f t="shared" si="2"/>
        <v>0</v>
      </c>
      <c r="AC53" s="286"/>
    </row>
    <row r="54" s="272" customFormat="1" ht="21" customHeight="1" spans="1:29">
      <c r="A54" s="300" t="s">
        <v>82</v>
      </c>
      <c r="B54" s="299">
        <v>45</v>
      </c>
      <c r="C54" s="289">
        <f t="shared" si="7"/>
        <v>45</v>
      </c>
      <c r="D54" s="286">
        <f t="shared" si="3"/>
        <v>0</v>
      </c>
      <c r="E54" s="296"/>
      <c r="F54" s="297"/>
      <c r="G54" s="297"/>
      <c r="H54" s="297"/>
      <c r="I54" s="297"/>
      <c r="J54" s="297"/>
      <c r="K54" s="297"/>
      <c r="L54" s="297"/>
      <c r="M54" s="297"/>
      <c r="N54" s="297"/>
      <c r="O54" s="297"/>
      <c r="P54" s="297"/>
      <c r="Q54" s="297"/>
      <c r="R54" s="297"/>
      <c r="S54" s="297"/>
      <c r="T54" s="297"/>
      <c r="U54" s="297"/>
      <c r="V54" s="297"/>
      <c r="W54" s="286">
        <f t="shared" si="4"/>
        <v>45</v>
      </c>
      <c r="X54" s="286">
        <v>45</v>
      </c>
      <c r="Y54" s="286">
        <v>0</v>
      </c>
      <c r="Z54" s="315">
        <f t="shared" si="8"/>
        <v>0</v>
      </c>
      <c r="AA54" s="315">
        <f t="shared" si="1"/>
        <v>0</v>
      </c>
      <c r="AB54" s="315">
        <f t="shared" si="2"/>
        <v>0</v>
      </c>
      <c r="AC54" s="286"/>
    </row>
    <row r="55" s="272" customFormat="1" ht="21" customHeight="1" spans="1:29">
      <c r="A55" s="300" t="s">
        <v>83</v>
      </c>
      <c r="B55" s="299">
        <v>317</v>
      </c>
      <c r="C55" s="289">
        <f t="shared" si="7"/>
        <v>317</v>
      </c>
      <c r="D55" s="286">
        <f t="shared" si="3"/>
        <v>0</v>
      </c>
      <c r="E55" s="290"/>
      <c r="F55" s="286"/>
      <c r="G55" s="286"/>
      <c r="H55" s="286"/>
      <c r="I55" s="286"/>
      <c r="J55" s="286"/>
      <c r="K55" s="286"/>
      <c r="L55" s="286"/>
      <c r="M55" s="286"/>
      <c r="N55" s="286"/>
      <c r="O55" s="286"/>
      <c r="P55" s="286"/>
      <c r="Q55" s="286"/>
      <c r="R55" s="286"/>
      <c r="S55" s="286"/>
      <c r="T55" s="286"/>
      <c r="U55" s="286"/>
      <c r="V55" s="286"/>
      <c r="W55" s="286">
        <f t="shared" si="4"/>
        <v>317</v>
      </c>
      <c r="X55" s="286">
        <v>317</v>
      </c>
      <c r="Y55" s="286">
        <v>0</v>
      </c>
      <c r="Z55" s="315">
        <f t="shared" si="8"/>
        <v>0</v>
      </c>
      <c r="AA55" s="315">
        <f t="shared" si="1"/>
        <v>0</v>
      </c>
      <c r="AB55" s="315">
        <f t="shared" si="2"/>
        <v>0</v>
      </c>
      <c r="AC55" s="286"/>
    </row>
    <row r="56" s="272" customFormat="1" ht="21" customHeight="1" spans="1:29">
      <c r="A56" s="300" t="s">
        <v>84</v>
      </c>
      <c r="B56" s="299">
        <v>2092</v>
      </c>
      <c r="C56" s="289">
        <f t="shared" si="7"/>
        <v>-2781</v>
      </c>
      <c r="D56" s="286">
        <f t="shared" si="3"/>
        <v>4873</v>
      </c>
      <c r="E56" s="290">
        <v>764</v>
      </c>
      <c r="F56" s="290">
        <v>206</v>
      </c>
      <c r="G56" s="290">
        <v>291</v>
      </c>
      <c r="H56" s="290">
        <v>332</v>
      </c>
      <c r="I56" s="290">
        <v>350</v>
      </c>
      <c r="J56" s="290">
        <v>167</v>
      </c>
      <c r="K56" s="290">
        <v>200</v>
      </c>
      <c r="L56" s="290">
        <v>145</v>
      </c>
      <c r="M56" s="290">
        <v>133</v>
      </c>
      <c r="N56" s="290">
        <v>347</v>
      </c>
      <c r="O56" s="290">
        <v>477</v>
      </c>
      <c r="P56" s="290">
        <v>381</v>
      </c>
      <c r="Q56" s="290">
        <v>240</v>
      </c>
      <c r="R56" s="290">
        <v>210</v>
      </c>
      <c r="S56" s="290">
        <v>155</v>
      </c>
      <c r="T56" s="290">
        <v>243</v>
      </c>
      <c r="U56" s="290">
        <v>232</v>
      </c>
      <c r="V56" s="290">
        <v>0</v>
      </c>
      <c r="W56" s="286">
        <f t="shared" si="4"/>
        <v>2092</v>
      </c>
      <c r="X56" s="286">
        <v>-2781</v>
      </c>
      <c r="Y56" s="286">
        <v>4873</v>
      </c>
      <c r="Z56" s="315">
        <f t="shared" si="8"/>
        <v>0</v>
      </c>
      <c r="AA56" s="315">
        <f t="shared" si="1"/>
        <v>0</v>
      </c>
      <c r="AB56" s="315">
        <f t="shared" si="2"/>
        <v>0</v>
      </c>
      <c r="AC56" s="286"/>
    </row>
    <row r="57" s="272" customFormat="1" ht="21" customHeight="1" spans="1:29">
      <c r="A57" s="300" t="s">
        <v>85</v>
      </c>
      <c r="B57" s="299"/>
      <c r="C57" s="289">
        <f t="shared" si="7"/>
        <v>-1358.72</v>
      </c>
      <c r="D57" s="286">
        <f t="shared" si="3"/>
        <v>1358.72</v>
      </c>
      <c r="E57" s="290"/>
      <c r="F57" s="301"/>
      <c r="G57" s="301">
        <f>15*3.52</f>
        <v>52.8</v>
      </c>
      <c r="H57" s="301">
        <f>11*3.52</f>
        <v>38.72</v>
      </c>
      <c r="I57" s="301">
        <f>27*3.52</f>
        <v>95.04</v>
      </c>
      <c r="J57" s="301">
        <f>17*3.52</f>
        <v>59.84</v>
      </c>
      <c r="K57" s="301">
        <f>16*3.52</f>
        <v>56.32</v>
      </c>
      <c r="L57" s="301">
        <f>13*3.52</f>
        <v>45.76</v>
      </c>
      <c r="M57" s="301">
        <f>14*3.52</f>
        <v>49.28</v>
      </c>
      <c r="N57" s="301">
        <f>70*3.52</f>
        <v>246.4</v>
      </c>
      <c r="O57" s="301">
        <f>95*3.52</f>
        <v>334.4</v>
      </c>
      <c r="P57" s="301">
        <f>53*3.52</f>
        <v>186.56</v>
      </c>
      <c r="Q57" s="301">
        <f>13*3.52</f>
        <v>45.76</v>
      </c>
      <c r="R57" s="301">
        <f>12*3.52</f>
        <v>42.24</v>
      </c>
      <c r="S57" s="301">
        <f>9*3.52</f>
        <v>31.68</v>
      </c>
      <c r="T57" s="301">
        <f>8*3.52</f>
        <v>28.16</v>
      </c>
      <c r="U57" s="301">
        <f>13*3.52</f>
        <v>45.76</v>
      </c>
      <c r="V57" s="301"/>
      <c r="W57" s="286">
        <f t="shared" si="4"/>
        <v>0</v>
      </c>
      <c r="X57" s="286"/>
      <c r="Y57" s="286"/>
      <c r="Z57" s="315">
        <f t="shared" si="8"/>
        <v>0</v>
      </c>
      <c r="AA57" s="315">
        <f t="shared" si="1"/>
        <v>-1358.72</v>
      </c>
      <c r="AB57" s="315">
        <f t="shared" si="2"/>
        <v>1358.72</v>
      </c>
      <c r="AC57" s="286"/>
    </row>
    <row r="58" s="271" customFormat="1" ht="21" customHeight="1" spans="1:29">
      <c r="A58" s="300" t="s">
        <v>62</v>
      </c>
      <c r="B58" s="299">
        <v>0.909</v>
      </c>
      <c r="C58" s="289">
        <f t="shared" si="7"/>
        <v>0.909</v>
      </c>
      <c r="D58" s="286">
        <f t="shared" si="3"/>
        <v>0</v>
      </c>
      <c r="E58" s="291"/>
      <c r="F58" s="292"/>
      <c r="G58" s="292"/>
      <c r="H58" s="292"/>
      <c r="I58" s="292"/>
      <c r="J58" s="292"/>
      <c r="K58" s="292"/>
      <c r="L58" s="292"/>
      <c r="M58" s="292"/>
      <c r="N58" s="292"/>
      <c r="O58" s="292"/>
      <c r="P58" s="292"/>
      <c r="Q58" s="292"/>
      <c r="R58" s="292"/>
      <c r="S58" s="292"/>
      <c r="T58" s="292"/>
      <c r="U58" s="292"/>
      <c r="V58" s="292"/>
      <c r="W58" s="286">
        <f t="shared" si="4"/>
        <v>0.909</v>
      </c>
      <c r="X58" s="289">
        <v>0.909</v>
      </c>
      <c r="Y58" s="301">
        <v>0</v>
      </c>
      <c r="Z58" s="315">
        <f t="shared" si="8"/>
        <v>0</v>
      </c>
      <c r="AA58" s="315">
        <f t="shared" si="1"/>
        <v>0</v>
      </c>
      <c r="AB58" s="315">
        <f t="shared" si="2"/>
        <v>0</v>
      </c>
      <c r="AC58" s="316"/>
    </row>
    <row r="59" s="271" customFormat="1" ht="21" customHeight="1" spans="1:29">
      <c r="A59" s="300" t="s">
        <v>86</v>
      </c>
      <c r="B59" s="299"/>
      <c r="C59" s="289">
        <f t="shared" si="7"/>
        <v>-1492</v>
      </c>
      <c r="D59" s="286">
        <f t="shared" si="3"/>
        <v>1492</v>
      </c>
      <c r="E59" s="291">
        <v>118</v>
      </c>
      <c r="F59" s="291">
        <v>111</v>
      </c>
      <c r="G59" s="291">
        <v>100</v>
      </c>
      <c r="H59" s="291">
        <v>95</v>
      </c>
      <c r="I59" s="291">
        <v>104</v>
      </c>
      <c r="J59" s="291">
        <v>55</v>
      </c>
      <c r="K59" s="291">
        <v>58</v>
      </c>
      <c r="L59" s="291">
        <v>63</v>
      </c>
      <c r="M59" s="291">
        <v>68</v>
      </c>
      <c r="N59" s="291">
        <v>95</v>
      </c>
      <c r="O59" s="291">
        <v>130</v>
      </c>
      <c r="P59" s="291">
        <v>99</v>
      </c>
      <c r="Q59" s="291">
        <v>104</v>
      </c>
      <c r="R59" s="291">
        <v>90</v>
      </c>
      <c r="S59" s="291">
        <v>64</v>
      </c>
      <c r="T59" s="291">
        <v>63</v>
      </c>
      <c r="U59" s="291">
        <v>75</v>
      </c>
      <c r="V59" s="292"/>
      <c r="W59" s="286">
        <f t="shared" si="4"/>
        <v>0</v>
      </c>
      <c r="X59" s="313"/>
      <c r="Y59" s="292"/>
      <c r="Z59" s="315">
        <f t="shared" si="8"/>
        <v>0</v>
      </c>
      <c r="AA59" s="315">
        <f t="shared" si="1"/>
        <v>-1492</v>
      </c>
      <c r="AB59" s="315">
        <f t="shared" si="2"/>
        <v>1492</v>
      </c>
      <c r="AC59" s="316"/>
    </row>
    <row r="60" s="273" customFormat="1" ht="21" customHeight="1" spans="1:29">
      <c r="A60" s="300" t="s">
        <v>87</v>
      </c>
      <c r="B60" s="299"/>
      <c r="C60" s="289">
        <f t="shared" si="7"/>
        <v>-719</v>
      </c>
      <c r="D60" s="286">
        <f t="shared" si="3"/>
        <v>719</v>
      </c>
      <c r="E60" s="291">
        <v>119</v>
      </c>
      <c r="F60" s="291">
        <v>49</v>
      </c>
      <c r="G60" s="291">
        <v>50</v>
      </c>
      <c r="H60" s="291">
        <v>54</v>
      </c>
      <c r="I60" s="291">
        <v>53</v>
      </c>
      <c r="J60" s="291">
        <v>20</v>
      </c>
      <c r="K60" s="291">
        <v>25</v>
      </c>
      <c r="L60" s="291">
        <v>23</v>
      </c>
      <c r="M60" s="291">
        <v>17</v>
      </c>
      <c r="N60" s="291">
        <v>68</v>
      </c>
      <c r="O60" s="302"/>
      <c r="P60" s="291">
        <v>75</v>
      </c>
      <c r="Q60" s="291">
        <v>47</v>
      </c>
      <c r="R60" s="291">
        <v>36</v>
      </c>
      <c r="S60" s="291">
        <v>20</v>
      </c>
      <c r="T60" s="291">
        <v>25</v>
      </c>
      <c r="U60" s="291">
        <v>38</v>
      </c>
      <c r="V60" s="292"/>
      <c r="W60" s="286">
        <f t="shared" si="4"/>
        <v>0</v>
      </c>
      <c r="X60" s="313"/>
      <c r="Y60" s="292"/>
      <c r="Z60" s="315">
        <f t="shared" si="8"/>
        <v>0</v>
      </c>
      <c r="AA60" s="315">
        <f t="shared" si="1"/>
        <v>-719</v>
      </c>
      <c r="AB60" s="315">
        <f t="shared" si="2"/>
        <v>719</v>
      </c>
      <c r="AC60" s="316"/>
    </row>
    <row r="61" s="271" customFormat="1" ht="21" customHeight="1" spans="1:29">
      <c r="A61" s="300" t="s">
        <v>88</v>
      </c>
      <c r="B61" s="299"/>
      <c r="C61" s="289">
        <f t="shared" si="7"/>
        <v>-1400</v>
      </c>
      <c r="D61" s="286">
        <f t="shared" si="3"/>
        <v>1400</v>
      </c>
      <c r="E61" s="291">
        <v>1400</v>
      </c>
      <c r="F61" s="292"/>
      <c r="G61" s="292"/>
      <c r="H61" s="292"/>
      <c r="I61" s="292"/>
      <c r="J61" s="292"/>
      <c r="K61" s="292"/>
      <c r="L61" s="292"/>
      <c r="M61" s="292"/>
      <c r="N61" s="292"/>
      <c r="O61" s="292"/>
      <c r="P61" s="292"/>
      <c r="Q61" s="292"/>
      <c r="R61" s="292"/>
      <c r="S61" s="292"/>
      <c r="T61" s="292"/>
      <c r="U61" s="292"/>
      <c r="V61" s="292"/>
      <c r="W61" s="286">
        <f t="shared" si="4"/>
        <v>0</v>
      </c>
      <c r="X61" s="289">
        <v>-1400</v>
      </c>
      <c r="Y61" s="286">
        <v>1400</v>
      </c>
      <c r="Z61" s="315">
        <f t="shared" si="8"/>
        <v>0</v>
      </c>
      <c r="AA61" s="315">
        <f t="shared" si="1"/>
        <v>0</v>
      </c>
      <c r="AB61" s="315">
        <f t="shared" si="2"/>
        <v>0</v>
      </c>
      <c r="AC61" s="316"/>
    </row>
    <row r="62" s="271" customFormat="1" ht="21" customHeight="1" spans="1:29">
      <c r="A62" s="300" t="s">
        <v>89</v>
      </c>
      <c r="B62" s="299">
        <v>5120</v>
      </c>
      <c r="C62" s="289">
        <f t="shared" si="7"/>
        <v>5120</v>
      </c>
      <c r="D62" s="286">
        <f t="shared" si="3"/>
        <v>0</v>
      </c>
      <c r="E62" s="292"/>
      <c r="F62" s="292"/>
      <c r="G62" s="292"/>
      <c r="H62" s="292"/>
      <c r="I62" s="292"/>
      <c r="J62" s="292"/>
      <c r="K62" s="292"/>
      <c r="L62" s="292"/>
      <c r="M62" s="292"/>
      <c r="N62" s="292"/>
      <c r="O62" s="292"/>
      <c r="P62" s="292"/>
      <c r="Q62" s="292"/>
      <c r="R62" s="292"/>
      <c r="S62" s="292"/>
      <c r="T62" s="292"/>
      <c r="U62" s="292"/>
      <c r="V62" s="292"/>
      <c r="W62" s="286">
        <f t="shared" si="4"/>
        <v>0</v>
      </c>
      <c r="X62" s="313"/>
      <c r="Y62" s="292"/>
      <c r="Z62" s="315">
        <f t="shared" si="8"/>
        <v>5120</v>
      </c>
      <c r="AA62" s="315">
        <f t="shared" si="1"/>
        <v>5120</v>
      </c>
      <c r="AB62" s="315">
        <f t="shared" si="2"/>
        <v>0</v>
      </c>
      <c r="AC62" s="316"/>
    </row>
    <row r="63" s="271" customFormat="1" ht="21" customHeight="1" spans="1:29">
      <c r="A63" s="300" t="s">
        <v>90</v>
      </c>
      <c r="B63" s="299">
        <v>1633</v>
      </c>
      <c r="C63" s="289">
        <f t="shared" si="7"/>
        <v>1633</v>
      </c>
      <c r="D63" s="286">
        <f t="shared" si="3"/>
        <v>0</v>
      </c>
      <c r="E63" s="292"/>
      <c r="F63" s="292"/>
      <c r="G63" s="292"/>
      <c r="H63" s="292"/>
      <c r="I63" s="292"/>
      <c r="J63" s="292"/>
      <c r="K63" s="292"/>
      <c r="L63" s="292"/>
      <c r="M63" s="292"/>
      <c r="N63" s="292"/>
      <c r="O63" s="292"/>
      <c r="P63" s="292"/>
      <c r="Q63" s="292"/>
      <c r="R63" s="292"/>
      <c r="S63" s="292"/>
      <c r="T63" s="292"/>
      <c r="U63" s="292"/>
      <c r="V63" s="292"/>
      <c r="W63" s="286">
        <f t="shared" si="4"/>
        <v>0</v>
      </c>
      <c r="X63" s="313"/>
      <c r="Y63" s="292"/>
      <c r="Z63" s="315">
        <f t="shared" si="8"/>
        <v>1633</v>
      </c>
      <c r="AA63" s="315">
        <f t="shared" si="1"/>
        <v>1633</v>
      </c>
      <c r="AB63" s="315">
        <f t="shared" si="2"/>
        <v>0</v>
      </c>
      <c r="AC63" s="316"/>
    </row>
    <row r="64" s="271" customFormat="1" ht="21" customHeight="1" spans="1:29">
      <c r="A64" s="300" t="s">
        <v>91</v>
      </c>
      <c r="B64" s="299">
        <v>192</v>
      </c>
      <c r="C64" s="289">
        <f t="shared" si="7"/>
        <v>192</v>
      </c>
      <c r="D64" s="286">
        <f t="shared" si="3"/>
        <v>0</v>
      </c>
      <c r="E64" s="292"/>
      <c r="F64" s="292"/>
      <c r="G64" s="292"/>
      <c r="H64" s="292"/>
      <c r="I64" s="292"/>
      <c r="J64" s="292"/>
      <c r="K64" s="292"/>
      <c r="L64" s="292"/>
      <c r="M64" s="292"/>
      <c r="N64" s="292"/>
      <c r="O64" s="292"/>
      <c r="P64" s="292"/>
      <c r="Q64" s="292"/>
      <c r="R64" s="292"/>
      <c r="S64" s="292"/>
      <c r="T64" s="292"/>
      <c r="U64" s="292"/>
      <c r="V64" s="292"/>
      <c r="W64" s="286">
        <f t="shared" si="4"/>
        <v>0</v>
      </c>
      <c r="X64" s="313"/>
      <c r="Y64" s="292"/>
      <c r="Z64" s="315">
        <f t="shared" si="8"/>
        <v>192</v>
      </c>
      <c r="AA64" s="315">
        <f t="shared" si="1"/>
        <v>192</v>
      </c>
      <c r="AB64" s="315">
        <f t="shared" si="2"/>
        <v>0</v>
      </c>
      <c r="AC64" s="316"/>
    </row>
    <row r="65" s="271" customFormat="1" ht="21" customHeight="1" spans="1:29">
      <c r="A65" s="288" t="s">
        <v>92</v>
      </c>
      <c r="B65" s="289"/>
      <c r="C65" s="289">
        <f t="shared" si="7"/>
        <v>0</v>
      </c>
      <c r="D65" s="286">
        <f t="shared" si="3"/>
        <v>0</v>
      </c>
      <c r="E65" s="292"/>
      <c r="F65" s="292"/>
      <c r="G65" s="292"/>
      <c r="H65" s="292"/>
      <c r="I65" s="292"/>
      <c r="J65" s="292"/>
      <c r="K65" s="292"/>
      <c r="L65" s="292"/>
      <c r="M65" s="292"/>
      <c r="N65" s="292"/>
      <c r="O65" s="292"/>
      <c r="P65" s="292"/>
      <c r="Q65" s="292"/>
      <c r="R65" s="292"/>
      <c r="S65" s="292"/>
      <c r="T65" s="292"/>
      <c r="U65" s="292"/>
      <c r="V65" s="292"/>
      <c r="W65" s="286">
        <f t="shared" si="4"/>
        <v>1519</v>
      </c>
      <c r="X65" s="326">
        <v>1519</v>
      </c>
      <c r="Y65" s="292"/>
      <c r="Z65" s="315">
        <f>SUM(AA65:AB65)</f>
        <v>-1519</v>
      </c>
      <c r="AA65" s="315">
        <f t="shared" si="1"/>
        <v>-1519</v>
      </c>
      <c r="AB65" s="315">
        <f t="shared" si="2"/>
        <v>0</v>
      </c>
      <c r="AC65" s="316"/>
    </row>
    <row r="66" s="271" customFormat="1" ht="21" customHeight="1" spans="1:29">
      <c r="A66" s="316" t="s">
        <v>93</v>
      </c>
      <c r="B66" s="283">
        <f>SUM(B67:B75)</f>
        <v>58395</v>
      </c>
      <c r="C66" s="289">
        <f t="shared" si="7"/>
        <v>58395</v>
      </c>
      <c r="D66" s="286">
        <f t="shared" si="3"/>
        <v>0</v>
      </c>
      <c r="E66" s="317"/>
      <c r="F66" s="317"/>
      <c r="G66" s="317"/>
      <c r="H66" s="317"/>
      <c r="I66" s="317"/>
      <c r="J66" s="317"/>
      <c r="K66" s="317"/>
      <c r="L66" s="317"/>
      <c r="M66" s="317"/>
      <c r="N66" s="317"/>
      <c r="O66" s="317"/>
      <c r="P66" s="317"/>
      <c r="Q66" s="317"/>
      <c r="R66" s="317"/>
      <c r="S66" s="317"/>
      <c r="T66" s="317"/>
      <c r="U66" s="317"/>
      <c r="V66" s="317"/>
      <c r="W66" s="317">
        <f t="shared" si="4"/>
        <v>71418</v>
      </c>
      <c r="X66" s="326">
        <f>82508-5489-5601</f>
        <v>71418</v>
      </c>
      <c r="Y66" s="317"/>
      <c r="Z66" s="315">
        <f>SUM(AA66:AB66)</f>
        <v>-13023</v>
      </c>
      <c r="AA66" s="315">
        <f t="shared" si="1"/>
        <v>-13023</v>
      </c>
      <c r="AB66" s="315">
        <f t="shared" si="2"/>
        <v>0</v>
      </c>
      <c r="AC66" s="283"/>
    </row>
    <row r="67" s="271" customFormat="1" ht="21" customHeight="1" spans="1:29">
      <c r="A67" s="284" t="s">
        <v>94</v>
      </c>
      <c r="B67" s="283">
        <v>22591</v>
      </c>
      <c r="C67" s="289">
        <f t="shared" si="7"/>
        <v>22591</v>
      </c>
      <c r="D67" s="286">
        <f t="shared" si="3"/>
        <v>0</v>
      </c>
      <c r="E67" s="317"/>
      <c r="F67" s="317"/>
      <c r="G67" s="317"/>
      <c r="H67" s="317"/>
      <c r="I67" s="317"/>
      <c r="J67" s="317"/>
      <c r="K67" s="317"/>
      <c r="L67" s="317"/>
      <c r="M67" s="317"/>
      <c r="N67" s="317"/>
      <c r="O67" s="317"/>
      <c r="P67" s="317"/>
      <c r="Q67" s="317"/>
      <c r="R67" s="317"/>
      <c r="S67" s="317"/>
      <c r="T67" s="317"/>
      <c r="U67" s="317"/>
      <c r="V67" s="317"/>
      <c r="W67" s="317">
        <f t="shared" si="4"/>
        <v>0</v>
      </c>
      <c r="X67" s="317"/>
      <c r="Y67" s="317"/>
      <c r="Z67" s="315"/>
      <c r="AA67" s="315"/>
      <c r="AB67" s="315">
        <f t="shared" si="2"/>
        <v>0</v>
      </c>
      <c r="AC67" s="283"/>
    </row>
    <row r="68" s="271" customFormat="1" ht="21" customHeight="1" spans="1:29">
      <c r="A68" s="284" t="s">
        <v>95</v>
      </c>
      <c r="B68" s="283">
        <v>1682</v>
      </c>
      <c r="C68" s="289">
        <f t="shared" si="7"/>
        <v>1682</v>
      </c>
      <c r="D68" s="286">
        <f t="shared" si="3"/>
        <v>0</v>
      </c>
      <c r="E68" s="317"/>
      <c r="F68" s="317"/>
      <c r="G68" s="317"/>
      <c r="H68" s="317"/>
      <c r="I68" s="317"/>
      <c r="J68" s="317"/>
      <c r="K68" s="317"/>
      <c r="L68" s="317"/>
      <c r="M68" s="317"/>
      <c r="N68" s="317"/>
      <c r="O68" s="317"/>
      <c r="P68" s="317"/>
      <c r="Q68" s="317"/>
      <c r="R68" s="317"/>
      <c r="S68" s="317"/>
      <c r="T68" s="317"/>
      <c r="U68" s="317"/>
      <c r="V68" s="317"/>
      <c r="W68" s="317">
        <f t="shared" si="4"/>
        <v>0</v>
      </c>
      <c r="X68" s="317"/>
      <c r="Y68" s="317"/>
      <c r="Z68" s="315"/>
      <c r="AA68" s="315"/>
      <c r="AB68" s="315">
        <f t="shared" si="2"/>
        <v>0</v>
      </c>
      <c r="AC68" s="283"/>
    </row>
    <row r="69" s="271" customFormat="1" ht="21" customHeight="1" spans="1:29">
      <c r="A69" s="284" t="s">
        <v>96</v>
      </c>
      <c r="B69" s="283">
        <v>8644</v>
      </c>
      <c r="C69" s="289">
        <f t="shared" si="7"/>
        <v>8644</v>
      </c>
      <c r="D69" s="286">
        <f t="shared" si="3"/>
        <v>0</v>
      </c>
      <c r="E69" s="317"/>
      <c r="F69" s="317"/>
      <c r="G69" s="317"/>
      <c r="H69" s="317"/>
      <c r="I69" s="317"/>
      <c r="J69" s="317"/>
      <c r="K69" s="317"/>
      <c r="L69" s="317"/>
      <c r="M69" s="317"/>
      <c r="N69" s="317"/>
      <c r="O69" s="317"/>
      <c r="P69" s="317"/>
      <c r="Q69" s="317"/>
      <c r="R69" s="317"/>
      <c r="S69" s="317"/>
      <c r="T69" s="317"/>
      <c r="U69" s="317"/>
      <c r="V69" s="317"/>
      <c r="W69" s="317">
        <f t="shared" si="4"/>
        <v>0</v>
      </c>
      <c r="X69" s="317"/>
      <c r="Y69" s="317"/>
      <c r="Z69" s="315"/>
      <c r="AA69" s="315"/>
      <c r="AB69" s="315">
        <f t="shared" si="2"/>
        <v>0</v>
      </c>
      <c r="AC69" s="283"/>
    </row>
    <row r="70" s="271" customFormat="1" ht="21" customHeight="1" spans="1:29">
      <c r="A70" s="284" t="s">
        <v>97</v>
      </c>
      <c r="B70" s="283"/>
      <c r="C70" s="289">
        <f t="shared" si="7"/>
        <v>0</v>
      </c>
      <c r="D70" s="286">
        <f t="shared" si="3"/>
        <v>0</v>
      </c>
      <c r="E70" s="317"/>
      <c r="F70" s="317"/>
      <c r="G70" s="317"/>
      <c r="H70" s="317"/>
      <c r="I70" s="317"/>
      <c r="J70" s="317"/>
      <c r="K70" s="317"/>
      <c r="L70" s="317"/>
      <c r="M70" s="317"/>
      <c r="N70" s="317"/>
      <c r="O70" s="317"/>
      <c r="P70" s="317"/>
      <c r="Q70" s="317"/>
      <c r="R70" s="317"/>
      <c r="S70" s="317"/>
      <c r="T70" s="317"/>
      <c r="U70" s="317"/>
      <c r="V70" s="317"/>
      <c r="W70" s="317">
        <f t="shared" si="4"/>
        <v>0</v>
      </c>
      <c r="X70" s="317"/>
      <c r="Y70" s="317"/>
      <c r="Z70" s="315"/>
      <c r="AA70" s="315"/>
      <c r="AB70" s="315">
        <f t="shared" ref="AB70:AB80" si="9">D70-Y70</f>
        <v>0</v>
      </c>
      <c r="AC70" s="316"/>
    </row>
    <row r="71" s="271" customFormat="1" ht="21" customHeight="1" spans="1:29">
      <c r="A71" s="284" t="s">
        <v>98</v>
      </c>
      <c r="B71" s="283">
        <v>11281</v>
      </c>
      <c r="C71" s="289">
        <f t="shared" si="7"/>
        <v>11281</v>
      </c>
      <c r="D71" s="286">
        <f t="shared" si="3"/>
        <v>0</v>
      </c>
      <c r="E71" s="317"/>
      <c r="F71" s="317"/>
      <c r="G71" s="317"/>
      <c r="H71" s="317"/>
      <c r="I71" s="317"/>
      <c r="J71" s="317"/>
      <c r="K71" s="317"/>
      <c r="L71" s="317"/>
      <c r="M71" s="317"/>
      <c r="N71" s="317"/>
      <c r="O71" s="317"/>
      <c r="P71" s="317"/>
      <c r="Q71" s="317"/>
      <c r="R71" s="317"/>
      <c r="S71" s="317"/>
      <c r="T71" s="317"/>
      <c r="U71" s="317"/>
      <c r="V71" s="317"/>
      <c r="W71" s="317">
        <f t="shared" ref="W71:W80" si="10">SUM(X71:Y71)</f>
        <v>0</v>
      </c>
      <c r="X71" s="317"/>
      <c r="Y71" s="317"/>
      <c r="Z71" s="315"/>
      <c r="AA71" s="315"/>
      <c r="AB71" s="315">
        <f t="shared" si="9"/>
        <v>0</v>
      </c>
      <c r="AC71" s="283"/>
    </row>
    <row r="72" s="271" customFormat="1" ht="21" customHeight="1" spans="1:29">
      <c r="A72" s="284" t="s">
        <v>99</v>
      </c>
      <c r="B72" s="283">
        <v>10347</v>
      </c>
      <c r="C72" s="289">
        <f t="shared" si="7"/>
        <v>10347</v>
      </c>
      <c r="D72" s="286"/>
      <c r="E72" s="317"/>
      <c r="F72" s="317"/>
      <c r="G72" s="317"/>
      <c r="H72" s="317"/>
      <c r="I72" s="317"/>
      <c r="J72" s="317"/>
      <c r="K72" s="317"/>
      <c r="L72" s="317"/>
      <c r="M72" s="317"/>
      <c r="N72" s="317"/>
      <c r="O72" s="317"/>
      <c r="P72" s="317"/>
      <c r="Q72" s="317"/>
      <c r="R72" s="317"/>
      <c r="S72" s="317"/>
      <c r="T72" s="317"/>
      <c r="U72" s="317"/>
      <c r="V72" s="317"/>
      <c r="W72" s="317"/>
      <c r="X72" s="317"/>
      <c r="Y72" s="317"/>
      <c r="Z72" s="315"/>
      <c r="AA72" s="315"/>
      <c r="AB72" s="315"/>
      <c r="AC72" s="283"/>
    </row>
    <row r="73" s="271" customFormat="1" ht="21" customHeight="1" spans="1:29">
      <c r="A73" s="284" t="s">
        <v>100</v>
      </c>
      <c r="B73" s="283">
        <v>2080</v>
      </c>
      <c r="C73" s="289">
        <f t="shared" si="7"/>
        <v>2080</v>
      </c>
      <c r="D73" s="286">
        <f t="shared" ref="D73:D79" si="11">SUM(E73:V73)</f>
        <v>0</v>
      </c>
      <c r="E73" s="317"/>
      <c r="F73" s="317"/>
      <c r="G73" s="317"/>
      <c r="H73" s="317"/>
      <c r="I73" s="317"/>
      <c r="J73" s="317"/>
      <c r="K73" s="317"/>
      <c r="L73" s="317"/>
      <c r="M73" s="317"/>
      <c r="N73" s="317"/>
      <c r="O73" s="317"/>
      <c r="P73" s="317"/>
      <c r="Q73" s="317"/>
      <c r="R73" s="317"/>
      <c r="S73" s="317"/>
      <c r="T73" s="317"/>
      <c r="U73" s="317"/>
      <c r="V73" s="317"/>
      <c r="W73" s="317">
        <f t="shared" si="10"/>
        <v>0</v>
      </c>
      <c r="X73" s="317"/>
      <c r="Y73" s="317"/>
      <c r="Z73" s="315"/>
      <c r="AA73" s="315"/>
      <c r="AB73" s="315">
        <f t="shared" si="9"/>
        <v>0</v>
      </c>
      <c r="AC73" s="283"/>
    </row>
    <row r="74" s="271" customFormat="1" ht="21" customHeight="1" spans="1:29">
      <c r="A74" s="284" t="s">
        <v>101</v>
      </c>
      <c r="B74" s="283">
        <v>1647</v>
      </c>
      <c r="C74" s="289">
        <f t="shared" ref="C74:C76" si="12">B74-D74</f>
        <v>1647</v>
      </c>
      <c r="D74" s="286">
        <f t="shared" si="11"/>
        <v>0</v>
      </c>
      <c r="E74" s="317"/>
      <c r="F74" s="317"/>
      <c r="G74" s="317"/>
      <c r="H74" s="317"/>
      <c r="I74" s="317"/>
      <c r="J74" s="317"/>
      <c r="K74" s="317"/>
      <c r="L74" s="317"/>
      <c r="M74" s="317"/>
      <c r="N74" s="317"/>
      <c r="O74" s="317"/>
      <c r="P74" s="317"/>
      <c r="Q74" s="317"/>
      <c r="R74" s="317"/>
      <c r="S74" s="317"/>
      <c r="T74" s="317"/>
      <c r="U74" s="317"/>
      <c r="V74" s="317"/>
      <c r="W74" s="317">
        <f t="shared" si="10"/>
        <v>0</v>
      </c>
      <c r="X74" s="317"/>
      <c r="Y74" s="317"/>
      <c r="Z74" s="315"/>
      <c r="AA74" s="315"/>
      <c r="AB74" s="315">
        <f t="shared" si="9"/>
        <v>0</v>
      </c>
      <c r="AC74" s="283"/>
    </row>
    <row r="75" s="271" customFormat="1" ht="21" customHeight="1" spans="1:29">
      <c r="A75" s="284" t="s">
        <v>102</v>
      </c>
      <c r="B75" s="283">
        <v>123</v>
      </c>
      <c r="C75" s="289">
        <f t="shared" si="12"/>
        <v>123</v>
      </c>
      <c r="D75" s="286">
        <f t="shared" si="11"/>
        <v>0</v>
      </c>
      <c r="E75" s="317"/>
      <c r="F75" s="317"/>
      <c r="G75" s="317"/>
      <c r="H75" s="317"/>
      <c r="I75" s="317"/>
      <c r="J75" s="317"/>
      <c r="K75" s="317"/>
      <c r="L75" s="317"/>
      <c r="M75" s="317"/>
      <c r="N75" s="317"/>
      <c r="O75" s="317"/>
      <c r="P75" s="317"/>
      <c r="Q75" s="317"/>
      <c r="R75" s="317"/>
      <c r="S75" s="317"/>
      <c r="T75" s="317"/>
      <c r="U75" s="317"/>
      <c r="V75" s="317"/>
      <c r="W75" s="317">
        <f t="shared" si="10"/>
        <v>0</v>
      </c>
      <c r="X75" s="317"/>
      <c r="Y75" s="317"/>
      <c r="Z75" s="315"/>
      <c r="AA75" s="315"/>
      <c r="AB75" s="315">
        <f t="shared" si="9"/>
        <v>0</v>
      </c>
      <c r="AC75" s="317"/>
    </row>
    <row r="76" s="271" customFormat="1" ht="21" customHeight="1" spans="1:29">
      <c r="A76" s="316" t="s">
        <v>103</v>
      </c>
      <c r="B76" s="283">
        <v>12800</v>
      </c>
      <c r="C76" s="289">
        <f t="shared" si="12"/>
        <v>12800</v>
      </c>
      <c r="D76" s="286">
        <f t="shared" si="11"/>
        <v>0</v>
      </c>
      <c r="E76" s="317"/>
      <c r="F76" s="317"/>
      <c r="G76" s="317"/>
      <c r="H76" s="317"/>
      <c r="I76" s="317"/>
      <c r="J76" s="317"/>
      <c r="K76" s="317"/>
      <c r="L76" s="317"/>
      <c r="M76" s="317"/>
      <c r="N76" s="317"/>
      <c r="O76" s="317"/>
      <c r="P76" s="317"/>
      <c r="Q76" s="317"/>
      <c r="R76" s="317"/>
      <c r="S76" s="317"/>
      <c r="T76" s="317"/>
      <c r="U76" s="317"/>
      <c r="V76" s="317"/>
      <c r="W76" s="317">
        <f t="shared" si="10"/>
        <v>0</v>
      </c>
      <c r="X76" s="317"/>
      <c r="Y76" s="317"/>
      <c r="Z76" s="315">
        <f t="shared" ref="Z76:Z80" si="13">SUM(AA76:AB76)</f>
        <v>12800</v>
      </c>
      <c r="AA76" s="315">
        <f t="shared" ref="AA76:AA80" si="14">C76-X76</f>
        <v>12800</v>
      </c>
      <c r="AB76" s="315">
        <f t="shared" si="9"/>
        <v>0</v>
      </c>
      <c r="AC76" s="316"/>
    </row>
    <row r="77" s="271" customFormat="1" ht="21" customHeight="1" spans="1:29">
      <c r="A77" s="316" t="s">
        <v>104</v>
      </c>
      <c r="B77" s="289">
        <v>30335</v>
      </c>
      <c r="C77" s="289">
        <v>30335</v>
      </c>
      <c r="D77" s="286">
        <f t="shared" si="11"/>
        <v>0</v>
      </c>
      <c r="E77" s="317"/>
      <c r="F77" s="317"/>
      <c r="G77" s="317"/>
      <c r="H77" s="317"/>
      <c r="I77" s="317"/>
      <c r="J77" s="317"/>
      <c r="K77" s="317"/>
      <c r="L77" s="317"/>
      <c r="M77" s="317"/>
      <c r="N77" s="317"/>
      <c r="O77" s="317"/>
      <c r="P77" s="317"/>
      <c r="Q77" s="317"/>
      <c r="R77" s="317"/>
      <c r="S77" s="317"/>
      <c r="T77" s="317"/>
      <c r="U77" s="317"/>
      <c r="V77" s="317"/>
      <c r="W77" s="317">
        <f t="shared" si="10"/>
        <v>71358</v>
      </c>
      <c r="X77" s="317">
        <v>71358</v>
      </c>
      <c r="Y77" s="317"/>
      <c r="Z77" s="315">
        <f t="shared" si="13"/>
        <v>-41023</v>
      </c>
      <c r="AA77" s="315">
        <f t="shared" si="14"/>
        <v>-41023</v>
      </c>
      <c r="AB77" s="315">
        <f t="shared" si="9"/>
        <v>0</v>
      </c>
      <c r="AC77" s="283"/>
    </row>
    <row r="78" s="271" customFormat="1" ht="21" customHeight="1" spans="1:29">
      <c r="A78" s="316" t="s">
        <v>105</v>
      </c>
      <c r="B78" s="289">
        <v>36000</v>
      </c>
      <c r="C78" s="289">
        <v>36000</v>
      </c>
      <c r="D78" s="286">
        <f t="shared" si="11"/>
        <v>0</v>
      </c>
      <c r="E78" s="317"/>
      <c r="F78" s="317"/>
      <c r="G78" s="317"/>
      <c r="H78" s="317"/>
      <c r="I78" s="317"/>
      <c r="J78" s="317"/>
      <c r="K78" s="317"/>
      <c r="L78" s="317"/>
      <c r="M78" s="317"/>
      <c r="N78" s="317"/>
      <c r="O78" s="317"/>
      <c r="P78" s="317"/>
      <c r="Q78" s="317"/>
      <c r="R78" s="317"/>
      <c r="S78" s="317"/>
      <c r="T78" s="317"/>
      <c r="U78" s="317"/>
      <c r="V78" s="317"/>
      <c r="W78" s="317">
        <f t="shared" si="10"/>
        <v>26500</v>
      </c>
      <c r="X78" s="317">
        <v>26500</v>
      </c>
      <c r="Y78" s="317"/>
      <c r="Z78" s="315">
        <f t="shared" si="13"/>
        <v>9500</v>
      </c>
      <c r="AA78" s="315">
        <f t="shared" si="14"/>
        <v>9500</v>
      </c>
      <c r="AB78" s="315">
        <f t="shared" si="9"/>
        <v>0</v>
      </c>
      <c r="AC78" s="283"/>
    </row>
    <row r="79" s="271" customFormat="1" ht="21" customHeight="1" spans="1:29">
      <c r="A79" s="316" t="s">
        <v>106</v>
      </c>
      <c r="B79" s="283">
        <f>C79+D79</f>
        <v>7812</v>
      </c>
      <c r="C79" s="289">
        <v>6051</v>
      </c>
      <c r="D79" s="286">
        <f t="shared" si="11"/>
        <v>1761</v>
      </c>
      <c r="E79" s="317">
        <v>5</v>
      </c>
      <c r="F79" s="317">
        <v>33</v>
      </c>
      <c r="G79" s="317">
        <v>43</v>
      </c>
      <c r="H79" s="317">
        <v>4</v>
      </c>
      <c r="I79" s="317">
        <v>21</v>
      </c>
      <c r="J79" s="317">
        <v>14</v>
      </c>
      <c r="K79" s="317">
        <v>7</v>
      </c>
      <c r="L79" s="317">
        <v>19</v>
      </c>
      <c r="M79" s="317">
        <v>6</v>
      </c>
      <c r="N79" s="317">
        <v>35</v>
      </c>
      <c r="O79" s="317">
        <v>8</v>
      </c>
      <c r="P79" s="317">
        <v>295</v>
      </c>
      <c r="Q79" s="317">
        <v>2</v>
      </c>
      <c r="R79" s="317">
        <v>15</v>
      </c>
      <c r="S79" s="317">
        <v>13</v>
      </c>
      <c r="T79" s="317">
        <v>41</v>
      </c>
      <c r="U79" s="317">
        <v>5</v>
      </c>
      <c r="V79" s="317">
        <v>1195</v>
      </c>
      <c r="W79" s="317">
        <f t="shared" si="10"/>
        <v>8367</v>
      </c>
      <c r="X79" s="317">
        <v>8312</v>
      </c>
      <c r="Y79" s="317">
        <v>55</v>
      </c>
      <c r="Z79" s="315">
        <f t="shared" si="13"/>
        <v>-555</v>
      </c>
      <c r="AA79" s="315">
        <f t="shared" si="14"/>
        <v>-2261</v>
      </c>
      <c r="AB79" s="315">
        <f t="shared" si="9"/>
        <v>1706</v>
      </c>
      <c r="AC79" s="316"/>
    </row>
    <row r="80" s="271" customFormat="1" ht="21" customHeight="1" spans="1:29">
      <c r="A80" s="288" t="s">
        <v>107</v>
      </c>
      <c r="B80" s="318">
        <f>SUM(B81:B125)</f>
        <v>15390</v>
      </c>
      <c r="C80" s="318">
        <f>SUM(C81:C125)</f>
        <v>-50577</v>
      </c>
      <c r="D80" s="319">
        <f>SUM(D81:D125)</f>
        <v>65967</v>
      </c>
      <c r="E80" s="319">
        <v>8931</v>
      </c>
      <c r="F80" s="319">
        <v>2991</v>
      </c>
      <c r="G80" s="319">
        <v>3342</v>
      </c>
      <c r="H80" s="319">
        <v>3473</v>
      </c>
      <c r="I80" s="319">
        <v>3671</v>
      </c>
      <c r="J80" s="319">
        <v>1462</v>
      </c>
      <c r="K80" s="319">
        <v>1653</v>
      </c>
      <c r="L80" s="319">
        <v>1449</v>
      </c>
      <c r="M80" s="319">
        <v>1407</v>
      </c>
      <c r="N80" s="319">
        <v>4919</v>
      </c>
      <c r="O80" s="319">
        <v>7675</v>
      </c>
      <c r="P80" s="319">
        <v>6096</v>
      </c>
      <c r="Q80" s="319">
        <v>3227</v>
      </c>
      <c r="R80" s="319">
        <v>2447</v>
      </c>
      <c r="S80" s="319">
        <v>1381</v>
      </c>
      <c r="T80" s="319">
        <v>1749</v>
      </c>
      <c r="U80" s="319">
        <v>2801</v>
      </c>
      <c r="V80" s="319">
        <v>7293</v>
      </c>
      <c r="W80" s="317">
        <f t="shared" si="10"/>
        <v>15523</v>
      </c>
      <c r="X80" s="324">
        <v>-45126</v>
      </c>
      <c r="Y80" s="324">
        <v>60649</v>
      </c>
      <c r="Z80" s="315">
        <f t="shared" si="13"/>
        <v>-133</v>
      </c>
      <c r="AA80" s="315">
        <f t="shared" si="14"/>
        <v>-5451</v>
      </c>
      <c r="AB80" s="315">
        <f t="shared" si="9"/>
        <v>5318</v>
      </c>
      <c r="AC80" s="316"/>
    </row>
    <row r="81" s="271" customFormat="1" ht="21" customHeight="1" spans="1:29">
      <c r="A81" s="284" t="s">
        <v>108</v>
      </c>
      <c r="B81" s="320">
        <v>3158</v>
      </c>
      <c r="C81" s="289">
        <f t="shared" ref="C81:C93" si="15">B81-D81</f>
        <v>2771</v>
      </c>
      <c r="D81" s="286">
        <f t="shared" ref="D81:D125" si="16">SUM(E81:V81)</f>
        <v>387</v>
      </c>
      <c r="E81" s="321">
        <v>140</v>
      </c>
      <c r="F81" s="321">
        <v>28</v>
      </c>
      <c r="G81" s="321">
        <v>8</v>
      </c>
      <c r="H81" s="321">
        <v>3</v>
      </c>
      <c r="I81" s="321">
        <v>12</v>
      </c>
      <c r="J81" s="321">
        <v>7</v>
      </c>
      <c r="K81" s="321">
        <v>1</v>
      </c>
      <c r="L81" s="321">
        <v>3</v>
      </c>
      <c r="M81" s="321">
        <v>2</v>
      </c>
      <c r="N81" s="321">
        <v>40</v>
      </c>
      <c r="O81" s="321">
        <v>66</v>
      </c>
      <c r="P81" s="321">
        <v>50</v>
      </c>
      <c r="Q81" s="321">
        <v>13</v>
      </c>
      <c r="R81" s="321">
        <v>10</v>
      </c>
      <c r="S81" s="321">
        <v>0</v>
      </c>
      <c r="T81" s="321">
        <v>4</v>
      </c>
      <c r="U81" s="321">
        <v>0</v>
      </c>
      <c r="V81" s="321"/>
      <c r="W81" s="317"/>
      <c r="X81" s="317"/>
      <c r="Y81" s="317"/>
      <c r="Z81" s="315"/>
      <c r="AA81" s="315"/>
      <c r="AB81" s="315"/>
      <c r="AC81" s="316"/>
    </row>
    <row r="82" s="271" customFormat="1" ht="21" customHeight="1" spans="1:29">
      <c r="A82" s="284" t="s">
        <v>109</v>
      </c>
      <c r="B82" s="320">
        <v>409</v>
      </c>
      <c r="C82" s="289">
        <f t="shared" si="15"/>
        <v>409</v>
      </c>
      <c r="D82" s="286">
        <f t="shared" si="16"/>
        <v>0</v>
      </c>
      <c r="E82" s="321"/>
      <c r="F82" s="321"/>
      <c r="G82" s="321"/>
      <c r="H82" s="321"/>
      <c r="I82" s="321"/>
      <c r="J82" s="321"/>
      <c r="K82" s="321"/>
      <c r="L82" s="321"/>
      <c r="M82" s="321"/>
      <c r="N82" s="321"/>
      <c r="O82" s="321"/>
      <c r="P82" s="321"/>
      <c r="Q82" s="321"/>
      <c r="R82" s="321"/>
      <c r="S82" s="321"/>
      <c r="T82" s="321"/>
      <c r="U82" s="321"/>
      <c r="V82" s="321"/>
      <c r="W82" s="317"/>
      <c r="X82" s="317"/>
      <c r="Y82" s="317"/>
      <c r="Z82" s="315"/>
      <c r="AA82" s="315"/>
      <c r="AB82" s="315"/>
      <c r="AC82" s="316"/>
    </row>
    <row r="83" s="271" customFormat="1" ht="21" customHeight="1" spans="1:29">
      <c r="A83" s="284" t="s">
        <v>110</v>
      </c>
      <c r="B83" s="320">
        <v>9</v>
      </c>
      <c r="C83" s="289">
        <f t="shared" si="15"/>
        <v>9</v>
      </c>
      <c r="D83" s="286">
        <f t="shared" si="16"/>
        <v>0</v>
      </c>
      <c r="E83" s="321"/>
      <c r="F83" s="321"/>
      <c r="G83" s="321"/>
      <c r="H83" s="321"/>
      <c r="I83" s="321"/>
      <c r="J83" s="321"/>
      <c r="K83" s="321"/>
      <c r="L83" s="321"/>
      <c r="M83" s="321"/>
      <c r="N83" s="321"/>
      <c r="O83" s="321"/>
      <c r="P83" s="321"/>
      <c r="Q83" s="321"/>
      <c r="R83" s="321"/>
      <c r="S83" s="321"/>
      <c r="T83" s="321"/>
      <c r="U83" s="321"/>
      <c r="V83" s="321"/>
      <c r="W83" s="317"/>
      <c r="X83" s="317"/>
      <c r="Y83" s="317"/>
      <c r="Z83" s="315"/>
      <c r="AA83" s="315"/>
      <c r="AB83" s="315"/>
      <c r="AC83" s="316"/>
    </row>
    <row r="84" s="271" customFormat="1" ht="21" customHeight="1" spans="1:29">
      <c r="A84" s="284" t="s">
        <v>111</v>
      </c>
      <c r="B84" s="320">
        <v>76</v>
      </c>
      <c r="C84" s="289">
        <f t="shared" si="15"/>
        <v>76</v>
      </c>
      <c r="D84" s="286">
        <f t="shared" si="16"/>
        <v>0</v>
      </c>
      <c r="E84" s="321"/>
      <c r="F84" s="321"/>
      <c r="G84" s="321"/>
      <c r="H84" s="321"/>
      <c r="I84" s="321"/>
      <c r="J84" s="321"/>
      <c r="K84" s="321"/>
      <c r="L84" s="321"/>
      <c r="M84" s="321"/>
      <c r="N84" s="321"/>
      <c r="O84" s="321"/>
      <c r="P84" s="321"/>
      <c r="Q84" s="321"/>
      <c r="R84" s="321"/>
      <c r="S84" s="321"/>
      <c r="T84" s="321"/>
      <c r="U84" s="321"/>
      <c r="V84" s="321"/>
      <c r="W84" s="317"/>
      <c r="X84" s="317"/>
      <c r="Y84" s="317"/>
      <c r="Z84" s="315"/>
      <c r="AA84" s="315"/>
      <c r="AB84" s="315"/>
      <c r="AC84" s="316"/>
    </row>
    <row r="85" s="271" customFormat="1" ht="21" customHeight="1" spans="1:29">
      <c r="A85" s="284" t="s">
        <v>112</v>
      </c>
      <c r="B85" s="320">
        <v>318</v>
      </c>
      <c r="C85" s="289">
        <f t="shared" si="15"/>
        <v>318</v>
      </c>
      <c r="D85" s="286">
        <f t="shared" si="16"/>
        <v>0</v>
      </c>
      <c r="E85" s="321"/>
      <c r="F85" s="321"/>
      <c r="G85" s="321"/>
      <c r="H85" s="321"/>
      <c r="I85" s="321"/>
      <c r="J85" s="321"/>
      <c r="K85" s="321"/>
      <c r="L85" s="321"/>
      <c r="M85" s="321"/>
      <c r="N85" s="321"/>
      <c r="O85" s="321"/>
      <c r="P85" s="321"/>
      <c r="Q85" s="321"/>
      <c r="R85" s="321"/>
      <c r="S85" s="321"/>
      <c r="T85" s="321"/>
      <c r="U85" s="321"/>
      <c r="V85" s="321"/>
      <c r="W85" s="317"/>
      <c r="X85" s="317"/>
      <c r="Y85" s="317"/>
      <c r="Z85" s="315"/>
      <c r="AA85" s="315"/>
      <c r="AB85" s="315"/>
      <c r="AC85" s="316"/>
    </row>
    <row r="86" s="271" customFormat="1" ht="21" customHeight="1" spans="1:29">
      <c r="A86" s="284" t="s">
        <v>113</v>
      </c>
      <c r="B86" s="320">
        <v>10</v>
      </c>
      <c r="C86" s="289">
        <f t="shared" si="15"/>
        <v>10</v>
      </c>
      <c r="D86" s="286">
        <f t="shared" si="16"/>
        <v>0</v>
      </c>
      <c r="E86" s="321"/>
      <c r="F86" s="321"/>
      <c r="G86" s="321"/>
      <c r="H86" s="321"/>
      <c r="I86" s="321"/>
      <c r="J86" s="321"/>
      <c r="K86" s="321"/>
      <c r="L86" s="321"/>
      <c r="M86" s="321"/>
      <c r="N86" s="321"/>
      <c r="O86" s="321"/>
      <c r="P86" s="321"/>
      <c r="Q86" s="321"/>
      <c r="R86" s="321"/>
      <c r="S86" s="321"/>
      <c r="T86" s="321"/>
      <c r="U86" s="321"/>
      <c r="V86" s="321"/>
      <c r="W86" s="317"/>
      <c r="X86" s="317"/>
      <c r="Y86" s="317"/>
      <c r="Z86" s="315"/>
      <c r="AA86" s="315"/>
      <c r="AB86" s="315"/>
      <c r="AC86" s="316"/>
    </row>
    <row r="87" s="271" customFormat="1" ht="21" customHeight="1" spans="1:29">
      <c r="A87" s="284" t="s">
        <v>114</v>
      </c>
      <c r="B87" s="320">
        <v>7450</v>
      </c>
      <c r="C87" s="289">
        <f t="shared" si="15"/>
        <v>2391</v>
      </c>
      <c r="D87" s="286">
        <f t="shared" si="16"/>
        <v>5059</v>
      </c>
      <c r="E87" s="321">
        <v>737</v>
      </c>
      <c r="F87" s="321">
        <v>461</v>
      </c>
      <c r="G87" s="321">
        <v>292</v>
      </c>
      <c r="H87" s="321">
        <v>238</v>
      </c>
      <c r="I87" s="321">
        <v>168</v>
      </c>
      <c r="J87" s="321">
        <v>90</v>
      </c>
      <c r="K87" s="321">
        <v>56</v>
      </c>
      <c r="L87" s="321">
        <v>83</v>
      </c>
      <c r="M87" s="321">
        <v>112</v>
      </c>
      <c r="N87" s="321">
        <v>508</v>
      </c>
      <c r="O87" s="321">
        <v>558</v>
      </c>
      <c r="P87" s="321">
        <v>532</v>
      </c>
      <c r="Q87" s="321">
        <v>213</v>
      </c>
      <c r="R87" s="321">
        <v>175</v>
      </c>
      <c r="S87" s="321">
        <v>70</v>
      </c>
      <c r="T87" s="321">
        <v>75</v>
      </c>
      <c r="U87" s="321">
        <v>132</v>
      </c>
      <c r="V87" s="321">
        <v>559</v>
      </c>
      <c r="W87" s="317"/>
      <c r="X87" s="317"/>
      <c r="Y87" s="317"/>
      <c r="Z87" s="315"/>
      <c r="AA87" s="315"/>
      <c r="AB87" s="315"/>
      <c r="AC87" s="316"/>
    </row>
    <row r="88" s="271" customFormat="1" ht="21" customHeight="1" spans="1:29">
      <c r="A88" s="284" t="s">
        <v>115</v>
      </c>
      <c r="B88" s="320">
        <f>1314</f>
        <v>1314</v>
      </c>
      <c r="C88" s="289">
        <f t="shared" si="15"/>
        <v>266</v>
      </c>
      <c r="D88" s="286">
        <f t="shared" si="16"/>
        <v>1048</v>
      </c>
      <c r="E88" s="321">
        <v>29</v>
      </c>
      <c r="F88" s="321">
        <v>120</v>
      </c>
      <c r="G88" s="321">
        <v>5</v>
      </c>
      <c r="H88" s="321">
        <v>30</v>
      </c>
      <c r="I88" s="321">
        <v>11</v>
      </c>
      <c r="J88" s="321">
        <v>7</v>
      </c>
      <c r="K88" s="321">
        <v>26</v>
      </c>
      <c r="L88" s="321">
        <v>9</v>
      </c>
      <c r="M88" s="321">
        <v>58</v>
      </c>
      <c r="N88" s="321">
        <v>11</v>
      </c>
      <c r="O88" s="321">
        <v>65</v>
      </c>
      <c r="P88" s="321">
        <v>3</v>
      </c>
      <c r="Q88" s="321">
        <v>63</v>
      </c>
      <c r="R88" s="321">
        <v>18</v>
      </c>
      <c r="S88" s="321">
        <v>0</v>
      </c>
      <c r="T88" s="321">
        <v>2</v>
      </c>
      <c r="U88" s="321">
        <v>87</v>
      </c>
      <c r="V88" s="321">
        <v>504</v>
      </c>
      <c r="W88" s="317"/>
      <c r="X88" s="317"/>
      <c r="Y88" s="317"/>
      <c r="Z88" s="315"/>
      <c r="AA88" s="315"/>
      <c r="AB88" s="315"/>
      <c r="AC88" s="316"/>
    </row>
    <row r="89" s="271" customFormat="1" ht="21" customHeight="1" spans="1:29">
      <c r="A89" s="284" t="s">
        <v>116</v>
      </c>
      <c r="B89" s="320">
        <v>28</v>
      </c>
      <c r="C89" s="289">
        <f t="shared" si="15"/>
        <v>28</v>
      </c>
      <c r="D89" s="286">
        <f t="shared" si="16"/>
        <v>0</v>
      </c>
      <c r="E89" s="321"/>
      <c r="F89" s="321"/>
      <c r="G89" s="321"/>
      <c r="H89" s="321"/>
      <c r="I89" s="321"/>
      <c r="J89" s="321"/>
      <c r="K89" s="321"/>
      <c r="L89" s="321"/>
      <c r="M89" s="321"/>
      <c r="N89" s="321"/>
      <c r="O89" s="321"/>
      <c r="P89" s="321"/>
      <c r="Q89" s="321"/>
      <c r="R89" s="321"/>
      <c r="S89" s="321"/>
      <c r="T89" s="321"/>
      <c r="U89" s="321"/>
      <c r="V89" s="321"/>
      <c r="W89" s="317"/>
      <c r="X89" s="317"/>
      <c r="Y89" s="317"/>
      <c r="Z89" s="315"/>
      <c r="AA89" s="315"/>
      <c r="AB89" s="315"/>
      <c r="AC89" s="316"/>
    </row>
    <row r="90" s="271" customFormat="1" ht="21" customHeight="1" spans="1:29">
      <c r="A90" s="284" t="s">
        <v>117</v>
      </c>
      <c r="B90" s="320">
        <v>80</v>
      </c>
      <c r="C90" s="289">
        <f t="shared" si="15"/>
        <v>80</v>
      </c>
      <c r="D90" s="286">
        <f t="shared" si="16"/>
        <v>0</v>
      </c>
      <c r="E90" s="321"/>
      <c r="F90" s="321"/>
      <c r="G90" s="321"/>
      <c r="H90" s="321"/>
      <c r="I90" s="321"/>
      <c r="J90" s="321"/>
      <c r="K90" s="321"/>
      <c r="L90" s="321"/>
      <c r="M90" s="321"/>
      <c r="N90" s="321"/>
      <c r="O90" s="321"/>
      <c r="P90" s="321"/>
      <c r="Q90" s="321"/>
      <c r="R90" s="321"/>
      <c r="S90" s="321"/>
      <c r="T90" s="321"/>
      <c r="U90" s="321"/>
      <c r="V90" s="321"/>
      <c r="W90" s="317"/>
      <c r="X90" s="317"/>
      <c r="Y90" s="317"/>
      <c r="Z90" s="315"/>
      <c r="AA90" s="315"/>
      <c r="AB90" s="315"/>
      <c r="AC90" s="316"/>
    </row>
    <row r="91" s="271" customFormat="1" ht="21" customHeight="1" spans="1:29">
      <c r="A91" s="284" t="s">
        <v>118</v>
      </c>
      <c r="B91" s="320">
        <v>1313</v>
      </c>
      <c r="C91" s="289">
        <f t="shared" si="15"/>
        <v>1313</v>
      </c>
      <c r="D91" s="286">
        <f t="shared" si="16"/>
        <v>0</v>
      </c>
      <c r="E91" s="321"/>
      <c r="F91" s="321"/>
      <c r="G91" s="321"/>
      <c r="H91" s="321"/>
      <c r="I91" s="321"/>
      <c r="J91" s="321"/>
      <c r="K91" s="321"/>
      <c r="L91" s="321"/>
      <c r="M91" s="321"/>
      <c r="N91" s="321"/>
      <c r="O91" s="321"/>
      <c r="P91" s="321"/>
      <c r="Q91" s="321"/>
      <c r="R91" s="321"/>
      <c r="S91" s="321"/>
      <c r="T91" s="321"/>
      <c r="U91" s="321"/>
      <c r="V91" s="321"/>
      <c r="W91" s="317"/>
      <c r="X91" s="317"/>
      <c r="Y91" s="317"/>
      <c r="Z91" s="315"/>
      <c r="AA91" s="315"/>
      <c r="AB91" s="315"/>
      <c r="AC91" s="316"/>
    </row>
    <row r="92" s="271" customFormat="1" ht="21" customHeight="1" spans="1:29">
      <c r="A92" s="284" t="s">
        <v>119</v>
      </c>
      <c r="B92" s="320">
        <v>17</v>
      </c>
      <c r="C92" s="289">
        <f t="shared" si="15"/>
        <v>17</v>
      </c>
      <c r="D92" s="286">
        <f t="shared" si="16"/>
        <v>0</v>
      </c>
      <c r="E92" s="321"/>
      <c r="F92" s="321"/>
      <c r="G92" s="321"/>
      <c r="H92" s="321"/>
      <c r="I92" s="321"/>
      <c r="J92" s="321"/>
      <c r="K92" s="321"/>
      <c r="L92" s="321"/>
      <c r="M92" s="321"/>
      <c r="N92" s="321"/>
      <c r="O92" s="321"/>
      <c r="P92" s="321"/>
      <c r="Q92" s="321"/>
      <c r="R92" s="321"/>
      <c r="S92" s="321"/>
      <c r="T92" s="321"/>
      <c r="U92" s="321"/>
      <c r="V92" s="321"/>
      <c r="W92" s="317"/>
      <c r="X92" s="317"/>
      <c r="Y92" s="317"/>
      <c r="Z92" s="315"/>
      <c r="AA92" s="315"/>
      <c r="AB92" s="315"/>
      <c r="AC92" s="316"/>
    </row>
    <row r="93" s="271" customFormat="1" ht="21" customHeight="1" spans="1:29">
      <c r="A93" s="284" t="s">
        <v>120</v>
      </c>
      <c r="B93" s="320">
        <v>194</v>
      </c>
      <c r="C93" s="289">
        <f t="shared" si="15"/>
        <v>194</v>
      </c>
      <c r="D93" s="286">
        <f t="shared" si="16"/>
        <v>0</v>
      </c>
      <c r="E93" s="321"/>
      <c r="F93" s="321"/>
      <c r="G93" s="321"/>
      <c r="H93" s="321"/>
      <c r="I93" s="321"/>
      <c r="J93" s="321"/>
      <c r="K93" s="321"/>
      <c r="L93" s="321"/>
      <c r="M93" s="321"/>
      <c r="N93" s="321"/>
      <c r="O93" s="321"/>
      <c r="P93" s="321"/>
      <c r="Q93" s="321"/>
      <c r="R93" s="321"/>
      <c r="S93" s="321"/>
      <c r="T93" s="321"/>
      <c r="U93" s="321"/>
      <c r="V93" s="321"/>
      <c r="W93" s="317"/>
      <c r="X93" s="317"/>
      <c r="Y93" s="317"/>
      <c r="Z93" s="315"/>
      <c r="AA93" s="315"/>
      <c r="AB93" s="315"/>
      <c r="AC93" s="316"/>
    </row>
    <row r="94" s="271" customFormat="1" ht="21" customHeight="1" spans="1:29">
      <c r="A94" s="284" t="s">
        <v>121</v>
      </c>
      <c r="B94" s="320">
        <v>500</v>
      </c>
      <c r="C94" s="289">
        <v>500</v>
      </c>
      <c r="D94" s="286">
        <f t="shared" si="16"/>
        <v>0</v>
      </c>
      <c r="E94" s="321"/>
      <c r="F94" s="321"/>
      <c r="G94" s="321"/>
      <c r="H94" s="321"/>
      <c r="I94" s="321"/>
      <c r="J94" s="321"/>
      <c r="K94" s="321"/>
      <c r="L94" s="321"/>
      <c r="M94" s="321"/>
      <c r="N94" s="321"/>
      <c r="O94" s="321"/>
      <c r="P94" s="321"/>
      <c r="Q94" s="321"/>
      <c r="R94" s="321"/>
      <c r="S94" s="321"/>
      <c r="T94" s="321"/>
      <c r="U94" s="321"/>
      <c r="V94" s="321"/>
      <c r="W94" s="317"/>
      <c r="X94" s="317"/>
      <c r="Y94" s="317"/>
      <c r="Z94" s="315"/>
      <c r="AA94" s="315"/>
      <c r="AB94" s="315"/>
      <c r="AC94" s="316"/>
    </row>
    <row r="95" s="271" customFormat="1" ht="21" customHeight="1" spans="1:29">
      <c r="A95" s="322" t="s">
        <v>122</v>
      </c>
      <c r="B95" s="289">
        <v>514</v>
      </c>
      <c r="C95" s="289">
        <f t="shared" ref="C95:C125" si="17">B95-D95</f>
        <v>514</v>
      </c>
      <c r="D95" s="286">
        <f t="shared" si="16"/>
        <v>0</v>
      </c>
      <c r="E95" s="321"/>
      <c r="F95" s="321"/>
      <c r="G95" s="321"/>
      <c r="H95" s="321"/>
      <c r="I95" s="321"/>
      <c r="J95" s="321"/>
      <c r="K95" s="321"/>
      <c r="L95" s="321"/>
      <c r="M95" s="321"/>
      <c r="N95" s="321"/>
      <c r="O95" s="321"/>
      <c r="P95" s="321"/>
      <c r="Q95" s="321"/>
      <c r="R95" s="321"/>
      <c r="S95" s="321"/>
      <c r="T95" s="321"/>
      <c r="U95" s="321"/>
      <c r="V95" s="321"/>
      <c r="W95" s="317"/>
      <c r="X95" s="317"/>
      <c r="Y95" s="317"/>
      <c r="Z95" s="315"/>
      <c r="AA95" s="315"/>
      <c r="AB95" s="315"/>
      <c r="AC95" s="316"/>
    </row>
    <row r="96" s="271" customFormat="1" ht="21" customHeight="1" spans="1:29">
      <c r="A96" s="284" t="s">
        <v>123</v>
      </c>
      <c r="B96" s="283"/>
      <c r="C96" s="289">
        <f t="shared" si="17"/>
        <v>-300</v>
      </c>
      <c r="D96" s="286">
        <f t="shared" si="16"/>
        <v>300</v>
      </c>
      <c r="E96" s="321">
        <v>55</v>
      </c>
      <c r="F96" s="321">
        <v>-13</v>
      </c>
      <c r="G96" s="321">
        <v>-24</v>
      </c>
      <c r="H96" s="321">
        <v>12</v>
      </c>
      <c r="I96" s="321">
        <v>4</v>
      </c>
      <c r="J96" s="321">
        <v>-16</v>
      </c>
      <c r="K96" s="321">
        <v>3</v>
      </c>
      <c r="L96" s="321">
        <v>-12</v>
      </c>
      <c r="M96" s="321">
        <v>-3</v>
      </c>
      <c r="N96" s="321">
        <v>15</v>
      </c>
      <c r="O96" s="321">
        <v>102</v>
      </c>
      <c r="P96" s="321">
        <v>55</v>
      </c>
      <c r="Q96" s="321">
        <v>40</v>
      </c>
      <c r="R96" s="321">
        <v>3</v>
      </c>
      <c r="S96" s="321">
        <v>3</v>
      </c>
      <c r="T96" s="321">
        <v>36</v>
      </c>
      <c r="U96" s="321">
        <v>40</v>
      </c>
      <c r="V96" s="321"/>
      <c r="W96" s="317"/>
      <c r="X96" s="317"/>
      <c r="Y96" s="317"/>
      <c r="Z96" s="315"/>
      <c r="AA96" s="315"/>
      <c r="AB96" s="315"/>
      <c r="AC96" s="316"/>
    </row>
    <row r="97" s="271" customFormat="1" ht="21" customHeight="1" spans="1:29">
      <c r="A97" s="284" t="s">
        <v>124</v>
      </c>
      <c r="B97" s="283"/>
      <c r="C97" s="289">
        <f t="shared" si="17"/>
        <v>-374</v>
      </c>
      <c r="D97" s="286">
        <f t="shared" si="16"/>
        <v>374</v>
      </c>
      <c r="E97" s="321">
        <v>49</v>
      </c>
      <c r="F97" s="321">
        <v>57</v>
      </c>
      <c r="G97" s="321">
        <v>52</v>
      </c>
      <c r="H97" s="321">
        <v>15</v>
      </c>
      <c r="I97" s="321">
        <v>48</v>
      </c>
      <c r="J97" s="321">
        <v>28</v>
      </c>
      <c r="K97" s="321">
        <v>18</v>
      </c>
      <c r="L97" s="321">
        <v>1</v>
      </c>
      <c r="M97" s="321">
        <v>0</v>
      </c>
      <c r="N97" s="321">
        <v>15</v>
      </c>
      <c r="O97" s="321">
        <v>0</v>
      </c>
      <c r="P97" s="321">
        <v>13</v>
      </c>
      <c r="Q97" s="321">
        <v>22</v>
      </c>
      <c r="R97" s="321">
        <v>19</v>
      </c>
      <c r="S97" s="321">
        <v>10</v>
      </c>
      <c r="T97" s="321">
        <v>26</v>
      </c>
      <c r="U97" s="321">
        <v>1</v>
      </c>
      <c r="V97" s="321"/>
      <c r="W97" s="317"/>
      <c r="X97" s="317"/>
      <c r="Y97" s="317"/>
      <c r="Z97" s="315"/>
      <c r="AA97" s="315"/>
      <c r="AB97" s="315"/>
      <c r="AC97" s="316"/>
    </row>
    <row r="98" s="271" customFormat="1" ht="21" customHeight="1" spans="1:29">
      <c r="A98" s="284" t="s">
        <v>125</v>
      </c>
      <c r="B98" s="283"/>
      <c r="C98" s="289">
        <f t="shared" si="17"/>
        <v>-39482</v>
      </c>
      <c r="D98" s="286">
        <f t="shared" si="16"/>
        <v>39482</v>
      </c>
      <c r="E98" s="321">
        <v>6637</v>
      </c>
      <c r="F98" s="321">
        <v>1457</v>
      </c>
      <c r="G98" s="321">
        <v>2255</v>
      </c>
      <c r="H98" s="321">
        <v>2634</v>
      </c>
      <c r="I98" s="321">
        <v>2545</v>
      </c>
      <c r="J98" s="321">
        <v>947</v>
      </c>
      <c r="K98" s="321">
        <v>1031</v>
      </c>
      <c r="L98" s="321">
        <v>990</v>
      </c>
      <c r="M98" s="321">
        <v>801</v>
      </c>
      <c r="N98" s="321">
        <v>3056</v>
      </c>
      <c r="O98" s="321">
        <v>5075</v>
      </c>
      <c r="P98" s="321">
        <v>4058</v>
      </c>
      <c r="Q98" s="321">
        <v>2277</v>
      </c>
      <c r="R98" s="321">
        <v>1695</v>
      </c>
      <c r="S98" s="321">
        <v>982</v>
      </c>
      <c r="T98" s="321">
        <v>1176</v>
      </c>
      <c r="U98" s="321">
        <v>1866</v>
      </c>
      <c r="V98" s="321"/>
      <c r="W98" s="317"/>
      <c r="X98" s="317"/>
      <c r="Y98" s="317"/>
      <c r="Z98" s="315"/>
      <c r="AA98" s="315"/>
      <c r="AB98" s="315"/>
      <c r="AC98" s="316"/>
    </row>
    <row r="99" s="274" customFormat="1" ht="21" customHeight="1" spans="1:29">
      <c r="A99" s="284" t="s">
        <v>126</v>
      </c>
      <c r="B99" s="283"/>
      <c r="C99" s="289">
        <f t="shared" si="17"/>
        <v>-2996</v>
      </c>
      <c r="D99" s="286">
        <f t="shared" si="16"/>
        <v>2996</v>
      </c>
      <c r="E99" s="321"/>
      <c r="F99" s="321"/>
      <c r="G99" s="321">
        <v>116</v>
      </c>
      <c r="H99" s="321">
        <v>85</v>
      </c>
      <c r="I99" s="321">
        <v>208</v>
      </c>
      <c r="J99" s="321">
        <v>133</v>
      </c>
      <c r="K99" s="321">
        <v>124</v>
      </c>
      <c r="L99" s="321">
        <v>101</v>
      </c>
      <c r="M99" s="321">
        <v>109</v>
      </c>
      <c r="N99" s="321">
        <v>542</v>
      </c>
      <c r="O99" s="321">
        <v>733</v>
      </c>
      <c r="P99" s="321">
        <v>412</v>
      </c>
      <c r="Q99" s="321">
        <v>100</v>
      </c>
      <c r="R99" s="321">
        <v>93</v>
      </c>
      <c r="S99" s="321">
        <v>70</v>
      </c>
      <c r="T99" s="321">
        <v>62</v>
      </c>
      <c r="U99" s="321">
        <v>108</v>
      </c>
      <c r="V99" s="321"/>
      <c r="W99" s="317"/>
      <c r="X99" s="317"/>
      <c r="Y99" s="317"/>
      <c r="Z99" s="315"/>
      <c r="AA99" s="315"/>
      <c r="AB99" s="315"/>
      <c r="AC99" s="316"/>
    </row>
    <row r="100" s="271" customFormat="1" ht="21" customHeight="1" spans="1:29">
      <c r="A100" s="284" t="s">
        <v>127</v>
      </c>
      <c r="B100" s="283"/>
      <c r="C100" s="289">
        <f t="shared" si="17"/>
        <v>-402</v>
      </c>
      <c r="D100" s="286">
        <f t="shared" si="16"/>
        <v>402</v>
      </c>
      <c r="E100" s="321">
        <v>41</v>
      </c>
      <c r="F100" s="321">
        <v>30</v>
      </c>
      <c r="G100" s="321">
        <v>25</v>
      </c>
      <c r="H100" s="321">
        <v>25</v>
      </c>
      <c r="I100" s="321">
        <v>33</v>
      </c>
      <c r="J100" s="321">
        <v>9</v>
      </c>
      <c r="K100" s="321">
        <v>12</v>
      </c>
      <c r="L100" s="321">
        <v>9</v>
      </c>
      <c r="M100" s="321">
        <v>8</v>
      </c>
      <c r="N100" s="321">
        <v>31</v>
      </c>
      <c r="O100" s="321">
        <v>54</v>
      </c>
      <c r="P100" s="321">
        <v>31</v>
      </c>
      <c r="Q100" s="321">
        <v>24</v>
      </c>
      <c r="R100" s="321">
        <v>16</v>
      </c>
      <c r="S100" s="321">
        <v>14</v>
      </c>
      <c r="T100" s="321">
        <v>18</v>
      </c>
      <c r="U100" s="321">
        <v>22</v>
      </c>
      <c r="V100" s="321"/>
      <c r="W100" s="317"/>
      <c r="X100" s="317"/>
      <c r="Y100" s="317"/>
      <c r="Z100" s="315"/>
      <c r="AA100" s="315"/>
      <c r="AB100" s="315"/>
      <c r="AC100" s="316"/>
    </row>
    <row r="101" s="271" customFormat="1" ht="21" customHeight="1" spans="1:29">
      <c r="A101" s="284" t="s">
        <v>128</v>
      </c>
      <c r="B101" s="283"/>
      <c r="C101" s="289">
        <f t="shared" si="17"/>
        <v>-47</v>
      </c>
      <c r="D101" s="286">
        <f t="shared" si="16"/>
        <v>47</v>
      </c>
      <c r="E101" s="321">
        <v>0</v>
      </c>
      <c r="F101" s="321">
        <v>2</v>
      </c>
      <c r="G101" s="321">
        <v>2</v>
      </c>
      <c r="H101" s="321">
        <v>0</v>
      </c>
      <c r="I101" s="321">
        <v>0</v>
      </c>
      <c r="J101" s="321">
        <v>1</v>
      </c>
      <c r="K101" s="321">
        <v>2</v>
      </c>
      <c r="L101" s="321">
        <v>2</v>
      </c>
      <c r="M101" s="321">
        <v>2</v>
      </c>
      <c r="N101" s="321">
        <v>6</v>
      </c>
      <c r="O101" s="321">
        <v>14</v>
      </c>
      <c r="P101" s="321">
        <v>13</v>
      </c>
      <c r="Q101" s="321">
        <v>2</v>
      </c>
      <c r="R101" s="321">
        <v>0</v>
      </c>
      <c r="S101" s="321">
        <v>0</v>
      </c>
      <c r="T101" s="321">
        <v>0</v>
      </c>
      <c r="U101" s="321">
        <v>1</v>
      </c>
      <c r="V101" s="321"/>
      <c r="W101" s="317"/>
      <c r="X101" s="317"/>
      <c r="Y101" s="317"/>
      <c r="Z101" s="315"/>
      <c r="AA101" s="315"/>
      <c r="AB101" s="315"/>
      <c r="AC101" s="316"/>
    </row>
    <row r="102" s="271" customFormat="1" ht="21" customHeight="1" spans="1:29">
      <c r="A102" s="284" t="s">
        <v>129</v>
      </c>
      <c r="B102" s="283"/>
      <c r="C102" s="289">
        <f t="shared" si="17"/>
        <v>-93</v>
      </c>
      <c r="D102" s="286">
        <f t="shared" si="16"/>
        <v>93</v>
      </c>
      <c r="E102" s="321">
        <v>8</v>
      </c>
      <c r="F102" s="321">
        <v>5</v>
      </c>
      <c r="G102" s="321">
        <v>4</v>
      </c>
      <c r="H102" s="321">
        <v>6</v>
      </c>
      <c r="I102" s="321">
        <v>8</v>
      </c>
      <c r="J102" s="321">
        <v>1</v>
      </c>
      <c r="K102" s="321">
        <v>4</v>
      </c>
      <c r="L102" s="321">
        <v>2</v>
      </c>
      <c r="M102" s="321">
        <v>1</v>
      </c>
      <c r="N102" s="321">
        <v>8</v>
      </c>
      <c r="O102" s="321">
        <v>11</v>
      </c>
      <c r="P102" s="321">
        <v>8</v>
      </c>
      <c r="Q102" s="321">
        <v>6</v>
      </c>
      <c r="R102" s="321">
        <v>6</v>
      </c>
      <c r="S102" s="321">
        <v>2</v>
      </c>
      <c r="T102" s="321">
        <v>4</v>
      </c>
      <c r="U102" s="321">
        <v>9</v>
      </c>
      <c r="V102" s="321"/>
      <c r="W102" s="317"/>
      <c r="X102" s="317"/>
      <c r="Y102" s="317"/>
      <c r="Z102" s="315"/>
      <c r="AA102" s="315"/>
      <c r="AB102" s="315"/>
      <c r="AC102" s="316"/>
    </row>
    <row r="103" s="271" customFormat="1" ht="21" customHeight="1" spans="1:29">
      <c r="A103" s="284" t="s">
        <v>130</v>
      </c>
      <c r="B103" s="283"/>
      <c r="C103" s="289">
        <f t="shared" si="17"/>
        <v>-86</v>
      </c>
      <c r="D103" s="286">
        <f t="shared" si="16"/>
        <v>86</v>
      </c>
      <c r="E103" s="321">
        <v>4</v>
      </c>
      <c r="F103" s="321">
        <v>3</v>
      </c>
      <c r="G103" s="321">
        <v>2</v>
      </c>
      <c r="H103" s="321">
        <v>5</v>
      </c>
      <c r="I103" s="321">
        <v>5</v>
      </c>
      <c r="J103" s="321">
        <v>3</v>
      </c>
      <c r="K103" s="321">
        <v>6</v>
      </c>
      <c r="L103" s="321">
        <v>3</v>
      </c>
      <c r="M103" s="321">
        <v>3</v>
      </c>
      <c r="N103" s="321">
        <v>5</v>
      </c>
      <c r="O103" s="321">
        <v>16</v>
      </c>
      <c r="P103" s="321">
        <v>11</v>
      </c>
      <c r="Q103" s="321">
        <v>4</v>
      </c>
      <c r="R103" s="321">
        <v>3</v>
      </c>
      <c r="S103" s="321">
        <v>5</v>
      </c>
      <c r="T103" s="321">
        <v>4</v>
      </c>
      <c r="U103" s="321">
        <v>4</v>
      </c>
      <c r="V103" s="321"/>
      <c r="W103" s="317"/>
      <c r="X103" s="317"/>
      <c r="Y103" s="317"/>
      <c r="Z103" s="315"/>
      <c r="AA103" s="315"/>
      <c r="AB103" s="315"/>
      <c r="AC103" s="316"/>
    </row>
    <row r="104" s="271" customFormat="1" ht="21" customHeight="1" spans="1:29">
      <c r="A104" s="284" t="s">
        <v>131</v>
      </c>
      <c r="B104" s="283"/>
      <c r="C104" s="289">
        <f t="shared" si="17"/>
        <v>-8</v>
      </c>
      <c r="D104" s="286">
        <f t="shared" si="16"/>
        <v>8</v>
      </c>
      <c r="E104" s="321">
        <v>0</v>
      </c>
      <c r="F104" s="321">
        <v>0</v>
      </c>
      <c r="G104" s="321">
        <v>2</v>
      </c>
      <c r="H104" s="321">
        <v>0</v>
      </c>
      <c r="I104" s="321">
        <v>0</v>
      </c>
      <c r="J104" s="321">
        <v>0</v>
      </c>
      <c r="K104" s="321">
        <v>0</v>
      </c>
      <c r="L104" s="321">
        <v>0</v>
      </c>
      <c r="M104" s="321">
        <v>0</v>
      </c>
      <c r="N104" s="321">
        <v>1</v>
      </c>
      <c r="O104" s="321">
        <v>2</v>
      </c>
      <c r="P104" s="321">
        <v>1</v>
      </c>
      <c r="Q104" s="321">
        <v>2</v>
      </c>
      <c r="R104" s="321">
        <v>0</v>
      </c>
      <c r="S104" s="321">
        <v>0</v>
      </c>
      <c r="T104" s="321">
        <v>0</v>
      </c>
      <c r="U104" s="321">
        <v>0</v>
      </c>
      <c r="V104" s="321"/>
      <c r="W104" s="317"/>
      <c r="X104" s="317"/>
      <c r="Y104" s="317"/>
      <c r="Z104" s="315"/>
      <c r="AA104" s="315"/>
      <c r="AB104" s="315"/>
      <c r="AC104" s="316"/>
    </row>
    <row r="105" s="271" customFormat="1" ht="21" customHeight="1" spans="1:29">
      <c r="A105" s="284" t="s">
        <v>132</v>
      </c>
      <c r="B105" s="283"/>
      <c r="C105" s="289">
        <f t="shared" si="17"/>
        <v>-80</v>
      </c>
      <c r="D105" s="286">
        <f t="shared" si="16"/>
        <v>80</v>
      </c>
      <c r="E105" s="321">
        <v>6</v>
      </c>
      <c r="F105" s="321">
        <v>4</v>
      </c>
      <c r="G105" s="321">
        <v>5</v>
      </c>
      <c r="H105" s="321">
        <v>6</v>
      </c>
      <c r="I105" s="321">
        <v>7</v>
      </c>
      <c r="J105" s="321">
        <v>3</v>
      </c>
      <c r="K105" s="321">
        <v>3</v>
      </c>
      <c r="L105" s="321">
        <v>3</v>
      </c>
      <c r="M105" s="321">
        <v>3</v>
      </c>
      <c r="N105" s="321">
        <v>6</v>
      </c>
      <c r="O105" s="321">
        <v>7</v>
      </c>
      <c r="P105" s="321">
        <v>8</v>
      </c>
      <c r="Q105" s="321">
        <v>5</v>
      </c>
      <c r="R105" s="321">
        <v>4</v>
      </c>
      <c r="S105" s="321">
        <v>2</v>
      </c>
      <c r="T105" s="321">
        <v>4</v>
      </c>
      <c r="U105" s="321">
        <v>4</v>
      </c>
      <c r="V105" s="321"/>
      <c r="W105" s="317"/>
      <c r="X105" s="317"/>
      <c r="Y105" s="317"/>
      <c r="Z105" s="315"/>
      <c r="AA105" s="315"/>
      <c r="AB105" s="315"/>
      <c r="AC105" s="316"/>
    </row>
    <row r="106" s="271" customFormat="1" ht="21" customHeight="1" spans="1:29">
      <c r="A106" s="284" t="s">
        <v>133</v>
      </c>
      <c r="B106" s="283"/>
      <c r="C106" s="289">
        <f t="shared" si="17"/>
        <v>-107</v>
      </c>
      <c r="D106" s="286">
        <f t="shared" si="16"/>
        <v>107</v>
      </c>
      <c r="E106" s="321">
        <v>7</v>
      </c>
      <c r="F106" s="321">
        <v>5</v>
      </c>
      <c r="G106" s="321">
        <v>7</v>
      </c>
      <c r="H106" s="321">
        <v>7</v>
      </c>
      <c r="I106" s="321">
        <v>10</v>
      </c>
      <c r="J106" s="321">
        <v>4</v>
      </c>
      <c r="K106" s="321">
        <v>5</v>
      </c>
      <c r="L106" s="321">
        <v>3</v>
      </c>
      <c r="M106" s="321">
        <v>4</v>
      </c>
      <c r="N106" s="321">
        <v>7</v>
      </c>
      <c r="O106" s="321">
        <v>10</v>
      </c>
      <c r="P106" s="321">
        <v>11</v>
      </c>
      <c r="Q106" s="321">
        <v>7</v>
      </c>
      <c r="R106" s="321">
        <v>5</v>
      </c>
      <c r="S106" s="321">
        <v>3</v>
      </c>
      <c r="T106" s="321">
        <v>6</v>
      </c>
      <c r="U106" s="321">
        <v>6</v>
      </c>
      <c r="V106" s="321"/>
      <c r="W106" s="317"/>
      <c r="X106" s="317"/>
      <c r="Y106" s="317"/>
      <c r="Z106" s="315"/>
      <c r="AA106" s="315"/>
      <c r="AB106" s="315"/>
      <c r="AC106" s="316"/>
    </row>
    <row r="107" s="271" customFormat="1" ht="21" customHeight="1" spans="1:29">
      <c r="A107" s="284" t="s">
        <v>134</v>
      </c>
      <c r="B107" s="283"/>
      <c r="C107" s="289">
        <f t="shared" si="17"/>
        <v>-206</v>
      </c>
      <c r="D107" s="286">
        <f t="shared" si="16"/>
        <v>206</v>
      </c>
      <c r="E107" s="321">
        <v>54</v>
      </c>
      <c r="F107" s="321">
        <v>5</v>
      </c>
      <c r="G107" s="321">
        <v>5</v>
      </c>
      <c r="H107" s="321">
        <v>3</v>
      </c>
      <c r="I107" s="321">
        <v>22</v>
      </c>
      <c r="J107" s="321">
        <v>1</v>
      </c>
      <c r="K107" s="321">
        <v>0</v>
      </c>
      <c r="L107" s="321">
        <v>1</v>
      </c>
      <c r="M107" s="321">
        <v>1</v>
      </c>
      <c r="N107" s="321">
        <v>46</v>
      </c>
      <c r="O107" s="321">
        <v>0</v>
      </c>
      <c r="P107" s="321">
        <v>51</v>
      </c>
      <c r="Q107" s="321">
        <v>12</v>
      </c>
      <c r="R107" s="321">
        <v>2</v>
      </c>
      <c r="S107" s="321">
        <v>1</v>
      </c>
      <c r="T107" s="321">
        <v>2</v>
      </c>
      <c r="U107" s="321">
        <v>0</v>
      </c>
      <c r="V107" s="321"/>
      <c r="W107" s="317"/>
      <c r="X107" s="317"/>
      <c r="Y107" s="317"/>
      <c r="Z107" s="315"/>
      <c r="AA107" s="315"/>
      <c r="AB107" s="315"/>
      <c r="AC107" s="316"/>
    </row>
    <row r="108" s="273" customFormat="1" ht="21" customHeight="1" spans="1:29">
      <c r="A108" s="284" t="s">
        <v>135</v>
      </c>
      <c r="B108" s="283"/>
      <c r="C108" s="289">
        <f t="shared" si="17"/>
        <v>-5008</v>
      </c>
      <c r="D108" s="286">
        <f t="shared" si="16"/>
        <v>5008</v>
      </c>
      <c r="E108" s="321">
        <v>325</v>
      </c>
      <c r="F108" s="321">
        <v>384</v>
      </c>
      <c r="G108" s="321">
        <v>156</v>
      </c>
      <c r="H108" s="321">
        <v>98</v>
      </c>
      <c r="I108" s="321">
        <v>161</v>
      </c>
      <c r="J108" s="321">
        <v>38</v>
      </c>
      <c r="K108" s="321">
        <v>22</v>
      </c>
      <c r="L108" s="321">
        <v>63</v>
      </c>
      <c r="M108" s="321">
        <v>48</v>
      </c>
      <c r="N108" s="321">
        <v>201</v>
      </c>
      <c r="O108" s="321">
        <v>343</v>
      </c>
      <c r="P108" s="321">
        <v>297</v>
      </c>
      <c r="Q108" s="321">
        <v>124</v>
      </c>
      <c r="R108" s="321">
        <v>76</v>
      </c>
      <c r="S108" s="321">
        <v>35</v>
      </c>
      <c r="T108" s="321">
        <v>37</v>
      </c>
      <c r="U108" s="321">
        <v>95</v>
      </c>
      <c r="V108" s="321">
        <v>2505</v>
      </c>
      <c r="W108" s="317"/>
      <c r="X108" s="317"/>
      <c r="Y108" s="317"/>
      <c r="Z108" s="315"/>
      <c r="AA108" s="315"/>
      <c r="AB108" s="315"/>
      <c r="AC108" s="316"/>
    </row>
    <row r="109" s="271" customFormat="1" ht="21" customHeight="1" spans="1:29">
      <c r="A109" s="284" t="s">
        <v>136</v>
      </c>
      <c r="B109" s="283"/>
      <c r="C109" s="289">
        <f t="shared" si="17"/>
        <v>-101</v>
      </c>
      <c r="D109" s="286">
        <f t="shared" si="16"/>
        <v>101</v>
      </c>
      <c r="E109" s="321"/>
      <c r="F109" s="321"/>
      <c r="G109" s="321"/>
      <c r="H109" s="321"/>
      <c r="I109" s="321"/>
      <c r="J109" s="321"/>
      <c r="K109" s="321"/>
      <c r="L109" s="321"/>
      <c r="M109" s="321"/>
      <c r="N109" s="321"/>
      <c r="O109" s="321"/>
      <c r="P109" s="321"/>
      <c r="Q109" s="321"/>
      <c r="R109" s="321"/>
      <c r="S109" s="321"/>
      <c r="T109" s="321"/>
      <c r="U109" s="321"/>
      <c r="V109" s="321">
        <v>101</v>
      </c>
      <c r="W109" s="317"/>
      <c r="X109" s="317"/>
      <c r="Y109" s="317"/>
      <c r="Z109" s="315"/>
      <c r="AA109" s="315"/>
      <c r="AB109" s="315"/>
      <c r="AC109" s="316"/>
    </row>
    <row r="110" s="271" customFormat="1" ht="21" customHeight="1" spans="1:29">
      <c r="A110" s="284" t="s">
        <v>137</v>
      </c>
      <c r="B110" s="283"/>
      <c r="C110" s="289">
        <f t="shared" si="17"/>
        <v>176</v>
      </c>
      <c r="D110" s="286">
        <f t="shared" si="16"/>
        <v>-176</v>
      </c>
      <c r="E110" s="321">
        <v>-257</v>
      </c>
      <c r="F110" s="321">
        <v>-2</v>
      </c>
      <c r="G110" s="321">
        <v>-11</v>
      </c>
      <c r="H110" s="321">
        <v>-72</v>
      </c>
      <c r="I110" s="321">
        <v>-72</v>
      </c>
      <c r="J110" s="321">
        <v>7</v>
      </c>
      <c r="K110" s="321">
        <v>33</v>
      </c>
      <c r="L110" s="321">
        <v>-3</v>
      </c>
      <c r="M110" s="321">
        <v>28</v>
      </c>
      <c r="N110" s="321">
        <v>32</v>
      </c>
      <c r="O110" s="321">
        <v>65</v>
      </c>
      <c r="P110" s="321">
        <v>58</v>
      </c>
      <c r="Q110" s="321">
        <v>-30</v>
      </c>
      <c r="R110" s="321">
        <v>-3</v>
      </c>
      <c r="S110" s="321">
        <v>21</v>
      </c>
      <c r="T110" s="321">
        <v>-15</v>
      </c>
      <c r="U110" s="321">
        <v>45</v>
      </c>
      <c r="V110" s="321"/>
      <c r="W110" s="317"/>
      <c r="X110" s="317"/>
      <c r="Y110" s="317"/>
      <c r="Z110" s="315"/>
      <c r="AA110" s="315"/>
      <c r="AB110" s="315"/>
      <c r="AC110" s="328"/>
    </row>
    <row r="111" s="271" customFormat="1" ht="21" customHeight="1" spans="1:29">
      <c r="A111" s="284" t="s">
        <v>138</v>
      </c>
      <c r="B111" s="283"/>
      <c r="C111" s="289">
        <f t="shared" si="17"/>
        <v>-2190</v>
      </c>
      <c r="D111" s="286">
        <f t="shared" si="16"/>
        <v>2190</v>
      </c>
      <c r="E111" s="321">
        <v>190</v>
      </c>
      <c r="F111" s="321">
        <v>146</v>
      </c>
      <c r="G111" s="321">
        <v>112</v>
      </c>
      <c r="H111" s="321">
        <v>72</v>
      </c>
      <c r="I111" s="321">
        <v>98</v>
      </c>
      <c r="J111" s="321">
        <v>34</v>
      </c>
      <c r="K111" s="321">
        <v>28</v>
      </c>
      <c r="L111" s="321">
        <v>44</v>
      </c>
      <c r="M111" s="321">
        <v>56</v>
      </c>
      <c r="N111" s="321">
        <v>146</v>
      </c>
      <c r="O111" s="321">
        <v>212</v>
      </c>
      <c r="P111" s="321">
        <v>204</v>
      </c>
      <c r="Q111" s="321">
        <v>106</v>
      </c>
      <c r="R111" s="321">
        <v>68</v>
      </c>
      <c r="S111" s="321">
        <v>26</v>
      </c>
      <c r="T111" s="321">
        <v>34</v>
      </c>
      <c r="U111" s="321">
        <v>90</v>
      </c>
      <c r="V111" s="321">
        <v>524</v>
      </c>
      <c r="W111" s="317"/>
      <c r="X111" s="317"/>
      <c r="Y111" s="317"/>
      <c r="Z111" s="315"/>
      <c r="AA111" s="315"/>
      <c r="AB111" s="315"/>
      <c r="AC111" s="328"/>
    </row>
    <row r="112" s="271" customFormat="1" ht="21" customHeight="1" spans="1:29">
      <c r="A112" s="284" t="s">
        <v>139</v>
      </c>
      <c r="B112" s="283"/>
      <c r="C112" s="289">
        <f t="shared" si="17"/>
        <v>-224</v>
      </c>
      <c r="D112" s="286">
        <f t="shared" si="16"/>
        <v>224</v>
      </c>
      <c r="E112" s="321">
        <v>21</v>
      </c>
      <c r="F112" s="321">
        <v>30</v>
      </c>
      <c r="G112" s="321">
        <v>8</v>
      </c>
      <c r="H112" s="321">
        <v>3</v>
      </c>
      <c r="I112" s="321">
        <v>3</v>
      </c>
      <c r="J112" s="321">
        <v>2</v>
      </c>
      <c r="K112" s="321">
        <v>1</v>
      </c>
      <c r="L112" s="321">
        <v>3</v>
      </c>
      <c r="M112" s="321">
        <v>11</v>
      </c>
      <c r="N112" s="321">
        <v>5</v>
      </c>
      <c r="O112" s="321">
        <v>97</v>
      </c>
      <c r="P112" s="321">
        <v>22</v>
      </c>
      <c r="Q112" s="321">
        <v>4</v>
      </c>
      <c r="R112" s="321">
        <v>1</v>
      </c>
      <c r="S112" s="321">
        <v>7</v>
      </c>
      <c r="T112" s="321">
        <v>3</v>
      </c>
      <c r="U112" s="321">
        <v>3</v>
      </c>
      <c r="V112" s="321"/>
      <c r="W112" s="317"/>
      <c r="X112" s="317"/>
      <c r="Y112" s="317"/>
      <c r="Z112" s="315"/>
      <c r="AA112" s="315"/>
      <c r="AB112" s="315"/>
      <c r="AC112" s="316"/>
    </row>
    <row r="113" s="271" customFormat="1" ht="21" customHeight="1" spans="1:29">
      <c r="A113" s="284" t="s">
        <v>140</v>
      </c>
      <c r="B113" s="283"/>
      <c r="C113" s="289">
        <f t="shared" si="17"/>
        <v>-3082</v>
      </c>
      <c r="D113" s="286">
        <f t="shared" si="16"/>
        <v>3082</v>
      </c>
      <c r="E113" s="321"/>
      <c r="F113" s="321"/>
      <c r="G113" s="321"/>
      <c r="H113" s="321"/>
      <c r="I113" s="321"/>
      <c r="J113" s="321"/>
      <c r="K113" s="321"/>
      <c r="L113" s="321"/>
      <c r="M113" s="321"/>
      <c r="N113" s="321"/>
      <c r="O113" s="321"/>
      <c r="P113" s="321"/>
      <c r="Q113" s="321"/>
      <c r="R113" s="321"/>
      <c r="S113" s="321"/>
      <c r="T113" s="321"/>
      <c r="U113" s="321"/>
      <c r="V113" s="321">
        <v>3082</v>
      </c>
      <c r="W113" s="317"/>
      <c r="X113" s="317"/>
      <c r="Y113" s="317"/>
      <c r="Z113" s="315"/>
      <c r="AA113" s="315"/>
      <c r="AB113" s="315"/>
      <c r="AC113" s="316"/>
    </row>
    <row r="114" s="271" customFormat="1" ht="21" customHeight="1" spans="1:29">
      <c r="A114" s="322" t="s">
        <v>141</v>
      </c>
      <c r="B114" s="289"/>
      <c r="C114" s="289">
        <f t="shared" si="17"/>
        <v>-3</v>
      </c>
      <c r="D114" s="286">
        <f t="shared" si="16"/>
        <v>3</v>
      </c>
      <c r="E114" s="321">
        <v>0</v>
      </c>
      <c r="F114" s="321">
        <v>0</v>
      </c>
      <c r="G114" s="321">
        <v>0</v>
      </c>
      <c r="H114" s="321">
        <v>0</v>
      </c>
      <c r="I114" s="321">
        <v>1</v>
      </c>
      <c r="J114" s="321">
        <v>0</v>
      </c>
      <c r="K114" s="321">
        <v>0</v>
      </c>
      <c r="L114" s="321">
        <v>0</v>
      </c>
      <c r="M114" s="321">
        <v>0</v>
      </c>
      <c r="N114" s="321">
        <v>0</v>
      </c>
      <c r="O114" s="321">
        <v>1</v>
      </c>
      <c r="P114" s="321">
        <v>1</v>
      </c>
      <c r="Q114" s="321">
        <v>0</v>
      </c>
      <c r="R114" s="321">
        <v>0</v>
      </c>
      <c r="S114" s="321">
        <v>0</v>
      </c>
      <c r="T114" s="321">
        <v>0</v>
      </c>
      <c r="U114" s="321">
        <v>0</v>
      </c>
      <c r="V114" s="321"/>
      <c r="W114" s="317"/>
      <c r="X114" s="317"/>
      <c r="Y114" s="317"/>
      <c r="Z114" s="315"/>
      <c r="AA114" s="315"/>
      <c r="AB114" s="315"/>
      <c r="AC114" s="316"/>
    </row>
    <row r="115" s="271" customFormat="1" ht="21" customHeight="1" spans="1:29">
      <c r="A115" s="322" t="s">
        <v>142</v>
      </c>
      <c r="B115" s="289"/>
      <c r="C115" s="289">
        <f t="shared" si="17"/>
        <v>-190</v>
      </c>
      <c r="D115" s="286">
        <f t="shared" si="16"/>
        <v>190</v>
      </c>
      <c r="E115" s="321">
        <v>11</v>
      </c>
      <c r="F115" s="321">
        <v>11</v>
      </c>
      <c r="G115" s="321">
        <v>12</v>
      </c>
      <c r="H115" s="321">
        <v>12</v>
      </c>
      <c r="I115" s="321">
        <v>11</v>
      </c>
      <c r="J115" s="321">
        <v>12</v>
      </c>
      <c r="K115" s="321">
        <v>10</v>
      </c>
      <c r="L115" s="321">
        <v>11</v>
      </c>
      <c r="M115" s="321">
        <v>9</v>
      </c>
      <c r="N115" s="321">
        <v>12</v>
      </c>
      <c r="O115" s="321">
        <v>11</v>
      </c>
      <c r="P115" s="321">
        <v>10</v>
      </c>
      <c r="Q115" s="321">
        <v>11</v>
      </c>
      <c r="R115" s="321">
        <v>9</v>
      </c>
      <c r="S115" s="321">
        <v>10</v>
      </c>
      <c r="T115" s="321">
        <v>17</v>
      </c>
      <c r="U115" s="321">
        <v>11</v>
      </c>
      <c r="V115" s="321"/>
      <c r="W115" s="317"/>
      <c r="X115" s="317"/>
      <c r="Y115" s="317"/>
      <c r="Z115" s="315"/>
      <c r="AA115" s="315"/>
      <c r="AB115" s="315"/>
      <c r="AC115" s="316"/>
    </row>
    <row r="116" s="271" customFormat="1" ht="21" customHeight="1" spans="1:29">
      <c r="A116" s="322" t="s">
        <v>143</v>
      </c>
      <c r="B116" s="289"/>
      <c r="C116" s="289">
        <f t="shared" si="17"/>
        <v>-125</v>
      </c>
      <c r="D116" s="286">
        <f t="shared" si="16"/>
        <v>125</v>
      </c>
      <c r="E116" s="321">
        <v>11</v>
      </c>
      <c r="F116" s="321">
        <v>11</v>
      </c>
      <c r="G116" s="321">
        <v>4</v>
      </c>
      <c r="H116" s="321">
        <v>7</v>
      </c>
      <c r="I116" s="321">
        <v>7</v>
      </c>
      <c r="J116" s="321">
        <v>4</v>
      </c>
      <c r="K116" s="321">
        <v>7</v>
      </c>
      <c r="L116" s="321">
        <v>7</v>
      </c>
      <c r="M116" s="321">
        <v>7</v>
      </c>
      <c r="N116" s="321">
        <v>7</v>
      </c>
      <c r="O116" s="321">
        <v>14</v>
      </c>
      <c r="P116" s="321">
        <v>7</v>
      </c>
      <c r="Q116" s="321">
        <v>7</v>
      </c>
      <c r="R116" s="321">
        <v>7</v>
      </c>
      <c r="S116" s="321">
        <v>4</v>
      </c>
      <c r="T116" s="321">
        <v>7</v>
      </c>
      <c r="U116" s="321">
        <v>7</v>
      </c>
      <c r="V116" s="321"/>
      <c r="W116" s="317"/>
      <c r="X116" s="317"/>
      <c r="Y116" s="317"/>
      <c r="Z116" s="315"/>
      <c r="AA116" s="315"/>
      <c r="AB116" s="315"/>
      <c r="AC116" s="316"/>
    </row>
    <row r="117" s="271" customFormat="1" ht="21" customHeight="1" spans="1:29">
      <c r="A117" s="322" t="s">
        <v>144</v>
      </c>
      <c r="B117" s="289"/>
      <c r="C117" s="289">
        <f t="shared" si="17"/>
        <v>-18</v>
      </c>
      <c r="D117" s="286">
        <f t="shared" si="16"/>
        <v>18</v>
      </c>
      <c r="E117" s="321">
        <v>1</v>
      </c>
      <c r="F117" s="321">
        <v>1</v>
      </c>
      <c r="G117" s="321">
        <v>1</v>
      </c>
      <c r="H117" s="321">
        <v>1</v>
      </c>
      <c r="I117" s="321">
        <v>1</v>
      </c>
      <c r="J117" s="321">
        <v>1</v>
      </c>
      <c r="K117" s="321">
        <v>1</v>
      </c>
      <c r="L117" s="321">
        <v>1</v>
      </c>
      <c r="M117" s="321">
        <v>1</v>
      </c>
      <c r="N117" s="321">
        <v>1</v>
      </c>
      <c r="O117" s="321">
        <v>1</v>
      </c>
      <c r="P117" s="321">
        <v>2</v>
      </c>
      <c r="Q117" s="321">
        <v>1</v>
      </c>
      <c r="R117" s="321">
        <v>1</v>
      </c>
      <c r="S117" s="321">
        <v>1</v>
      </c>
      <c r="T117" s="321">
        <v>1</v>
      </c>
      <c r="U117" s="321">
        <v>1</v>
      </c>
      <c r="V117" s="321"/>
      <c r="W117" s="317"/>
      <c r="X117" s="317"/>
      <c r="Y117" s="317"/>
      <c r="Z117" s="315"/>
      <c r="AA117" s="315"/>
      <c r="AB117" s="315"/>
      <c r="AC117" s="316"/>
    </row>
    <row r="118" s="271" customFormat="1" ht="21" customHeight="1" spans="1:29">
      <c r="A118" s="322" t="s">
        <v>145</v>
      </c>
      <c r="B118" s="289"/>
      <c r="C118" s="289">
        <f t="shared" si="17"/>
        <v>-11</v>
      </c>
      <c r="D118" s="286">
        <f t="shared" si="16"/>
        <v>11</v>
      </c>
      <c r="E118" s="321">
        <v>0</v>
      </c>
      <c r="F118" s="321">
        <v>0</v>
      </c>
      <c r="G118" s="321">
        <v>0</v>
      </c>
      <c r="H118" s="321">
        <v>0</v>
      </c>
      <c r="I118" s="321">
        <v>0</v>
      </c>
      <c r="J118" s="321">
        <v>0</v>
      </c>
      <c r="K118" s="321">
        <v>0</v>
      </c>
      <c r="L118" s="321">
        <v>0</v>
      </c>
      <c r="M118" s="321">
        <v>0</v>
      </c>
      <c r="N118" s="321">
        <v>3</v>
      </c>
      <c r="O118" s="321">
        <v>5</v>
      </c>
      <c r="P118" s="321">
        <v>3</v>
      </c>
      <c r="Q118" s="321">
        <v>0</v>
      </c>
      <c r="R118" s="321">
        <v>0</v>
      </c>
      <c r="S118" s="321">
        <v>0</v>
      </c>
      <c r="T118" s="321">
        <v>0</v>
      </c>
      <c r="U118" s="321">
        <v>0</v>
      </c>
      <c r="V118" s="321"/>
      <c r="W118" s="317"/>
      <c r="X118" s="317"/>
      <c r="Y118" s="317"/>
      <c r="Z118" s="315"/>
      <c r="AA118" s="315"/>
      <c r="AB118" s="315"/>
      <c r="AC118" s="316"/>
    </row>
    <row r="119" s="271" customFormat="1" ht="21" customHeight="1" spans="1:29">
      <c r="A119" s="322" t="s">
        <v>146</v>
      </c>
      <c r="B119" s="289"/>
      <c r="C119" s="289">
        <f t="shared" si="17"/>
        <v>-420</v>
      </c>
      <c r="D119" s="286">
        <f t="shared" si="16"/>
        <v>420</v>
      </c>
      <c r="E119" s="321">
        <v>14</v>
      </c>
      <c r="F119" s="321">
        <v>28</v>
      </c>
      <c r="G119" s="321">
        <v>21</v>
      </c>
      <c r="H119" s="321">
        <v>14</v>
      </c>
      <c r="I119" s="321">
        <v>14</v>
      </c>
      <c r="J119" s="321">
        <v>14</v>
      </c>
      <c r="K119" s="321">
        <v>14</v>
      </c>
      <c r="L119" s="321">
        <v>21</v>
      </c>
      <c r="M119" s="321">
        <v>14</v>
      </c>
      <c r="N119" s="321">
        <v>32</v>
      </c>
      <c r="O119" s="321">
        <v>67</v>
      </c>
      <c r="P119" s="321">
        <v>42</v>
      </c>
      <c r="Q119" s="321">
        <v>25</v>
      </c>
      <c r="R119" s="321">
        <v>28</v>
      </c>
      <c r="S119" s="321">
        <v>18</v>
      </c>
      <c r="T119" s="321">
        <v>11</v>
      </c>
      <c r="U119" s="321">
        <v>25</v>
      </c>
      <c r="V119" s="321">
        <v>18</v>
      </c>
      <c r="W119" s="317"/>
      <c r="X119" s="317"/>
      <c r="Y119" s="317"/>
      <c r="Z119" s="315"/>
      <c r="AA119" s="315"/>
      <c r="AB119" s="315"/>
      <c r="AC119" s="316"/>
    </row>
    <row r="120" ht="21" customHeight="1" spans="1:29">
      <c r="A120" s="322" t="s">
        <v>147</v>
      </c>
      <c r="B120" s="289"/>
      <c r="C120" s="289">
        <f t="shared" si="17"/>
        <v>-138</v>
      </c>
      <c r="D120" s="286">
        <f t="shared" si="16"/>
        <v>138</v>
      </c>
      <c r="E120" s="323">
        <v>10</v>
      </c>
      <c r="F120" s="323">
        <v>10</v>
      </c>
      <c r="G120" s="323">
        <v>10</v>
      </c>
      <c r="H120" s="323">
        <v>10</v>
      </c>
      <c r="I120" s="323">
        <v>10</v>
      </c>
      <c r="J120" s="323">
        <v>6</v>
      </c>
      <c r="K120" s="323">
        <v>6</v>
      </c>
      <c r="L120" s="323">
        <v>6</v>
      </c>
      <c r="M120" s="323">
        <v>6</v>
      </c>
      <c r="N120" s="323">
        <v>10</v>
      </c>
      <c r="O120" s="323">
        <v>10</v>
      </c>
      <c r="P120" s="323">
        <v>10</v>
      </c>
      <c r="Q120" s="323">
        <v>10</v>
      </c>
      <c r="R120" s="323">
        <v>6</v>
      </c>
      <c r="S120" s="323">
        <v>6</v>
      </c>
      <c r="T120" s="323">
        <v>6</v>
      </c>
      <c r="U120" s="323">
        <v>6</v>
      </c>
      <c r="V120" s="323"/>
      <c r="W120" s="82"/>
      <c r="X120" s="82"/>
      <c r="Y120" s="82"/>
      <c r="Z120" s="82"/>
      <c r="AA120" s="82"/>
      <c r="AB120" s="82"/>
      <c r="AC120" s="82"/>
    </row>
    <row r="121" ht="21" customHeight="1" spans="1:29">
      <c r="A121" s="322" t="s">
        <v>148</v>
      </c>
      <c r="B121" s="289"/>
      <c r="C121" s="289">
        <f t="shared" si="17"/>
        <v>-744</v>
      </c>
      <c r="D121" s="286">
        <f t="shared" si="16"/>
        <v>744</v>
      </c>
      <c r="E121" s="323">
        <v>99</v>
      </c>
      <c r="F121" s="323">
        <v>29</v>
      </c>
      <c r="G121" s="323">
        <v>45</v>
      </c>
      <c r="H121" s="323">
        <v>48</v>
      </c>
      <c r="I121" s="323">
        <v>54</v>
      </c>
      <c r="J121" s="323">
        <v>23</v>
      </c>
      <c r="K121" s="323">
        <v>25</v>
      </c>
      <c r="L121" s="323">
        <v>17</v>
      </c>
      <c r="M121" s="323">
        <v>22</v>
      </c>
      <c r="N121" s="323">
        <v>61</v>
      </c>
      <c r="O121" s="323">
        <v>81</v>
      </c>
      <c r="P121" s="323">
        <v>80</v>
      </c>
      <c r="Q121" s="323">
        <v>38</v>
      </c>
      <c r="R121" s="323">
        <v>35</v>
      </c>
      <c r="S121" s="323">
        <v>22</v>
      </c>
      <c r="T121" s="323">
        <v>27</v>
      </c>
      <c r="U121" s="323">
        <v>38</v>
      </c>
      <c r="V121" s="323"/>
      <c r="W121" s="82"/>
      <c r="X121" s="82"/>
      <c r="Y121" s="82"/>
      <c r="Z121" s="82"/>
      <c r="AA121" s="82"/>
      <c r="AB121" s="82"/>
      <c r="AC121" s="82"/>
    </row>
    <row r="122" ht="21" customHeight="1" spans="1:29">
      <c r="A122" s="322" t="s">
        <v>149</v>
      </c>
      <c r="B122" s="289"/>
      <c r="C122" s="289">
        <f t="shared" si="17"/>
        <v>-2642</v>
      </c>
      <c r="D122" s="286">
        <f t="shared" si="16"/>
        <v>2642</v>
      </c>
      <c r="E122" s="323">
        <v>705</v>
      </c>
      <c r="F122" s="323">
        <v>143</v>
      </c>
      <c r="G122" s="323">
        <v>200</v>
      </c>
      <c r="H122" s="323">
        <v>174</v>
      </c>
      <c r="I122" s="323">
        <v>264</v>
      </c>
      <c r="J122" s="323">
        <v>77</v>
      </c>
      <c r="K122" s="323">
        <v>179</v>
      </c>
      <c r="L122" s="323">
        <v>47</v>
      </c>
      <c r="M122" s="323">
        <v>78</v>
      </c>
      <c r="N122" s="323">
        <v>70</v>
      </c>
      <c r="O122" s="323">
        <v>17</v>
      </c>
      <c r="P122" s="323">
        <v>59</v>
      </c>
      <c r="Q122" s="323">
        <v>104</v>
      </c>
      <c r="R122" s="323">
        <v>136</v>
      </c>
      <c r="S122" s="323">
        <v>45</v>
      </c>
      <c r="T122" s="323">
        <v>175</v>
      </c>
      <c r="U122" s="323">
        <v>169</v>
      </c>
      <c r="V122" s="323"/>
      <c r="W122" s="82"/>
      <c r="X122" s="82"/>
      <c r="Y122" s="82"/>
      <c r="Z122" s="82"/>
      <c r="AA122" s="82"/>
      <c r="AB122" s="82"/>
      <c r="AC122" s="82"/>
    </row>
    <row r="123" ht="21" customHeight="1" spans="1:29">
      <c r="A123" s="322" t="s">
        <v>150</v>
      </c>
      <c r="B123" s="289"/>
      <c r="C123" s="289">
        <f t="shared" si="17"/>
        <v>-79</v>
      </c>
      <c r="D123" s="286">
        <f t="shared" si="16"/>
        <v>79</v>
      </c>
      <c r="E123" s="323">
        <v>1</v>
      </c>
      <c r="F123" s="323">
        <v>3</v>
      </c>
      <c r="G123" s="323">
        <v>4</v>
      </c>
      <c r="H123" s="323">
        <v>6</v>
      </c>
      <c r="I123" s="323">
        <v>6</v>
      </c>
      <c r="J123" s="323">
        <v>6</v>
      </c>
      <c r="K123" s="323">
        <v>4</v>
      </c>
      <c r="L123" s="323">
        <v>3</v>
      </c>
      <c r="M123" s="323">
        <v>4</v>
      </c>
      <c r="N123" s="323">
        <v>8</v>
      </c>
      <c r="O123" s="323">
        <v>4</v>
      </c>
      <c r="P123" s="323">
        <v>11</v>
      </c>
      <c r="Q123" s="323">
        <v>5</v>
      </c>
      <c r="R123" s="323">
        <v>3</v>
      </c>
      <c r="S123" s="323">
        <v>3</v>
      </c>
      <c r="T123" s="323">
        <v>6</v>
      </c>
      <c r="U123" s="323">
        <v>2</v>
      </c>
      <c r="V123" s="323"/>
      <c r="W123" s="82"/>
      <c r="X123" s="82"/>
      <c r="Y123" s="82"/>
      <c r="Z123" s="82"/>
      <c r="AA123" s="82"/>
      <c r="AB123" s="82"/>
      <c r="AC123" s="82"/>
    </row>
    <row r="124" ht="21" customHeight="1" spans="1:29">
      <c r="A124" s="322" t="s">
        <v>151</v>
      </c>
      <c r="B124" s="289"/>
      <c r="C124" s="289">
        <f t="shared" si="17"/>
        <v>-17</v>
      </c>
      <c r="D124" s="286">
        <f t="shared" si="16"/>
        <v>17</v>
      </c>
      <c r="E124" s="323">
        <v>1</v>
      </c>
      <c r="F124" s="323">
        <v>1</v>
      </c>
      <c r="G124" s="323">
        <v>1</v>
      </c>
      <c r="H124" s="323">
        <v>1</v>
      </c>
      <c r="I124" s="323">
        <v>1</v>
      </c>
      <c r="J124" s="323">
        <v>1</v>
      </c>
      <c r="K124" s="323">
        <v>1</v>
      </c>
      <c r="L124" s="323">
        <v>1</v>
      </c>
      <c r="M124" s="323">
        <v>1</v>
      </c>
      <c r="N124" s="323">
        <v>1</v>
      </c>
      <c r="O124" s="323">
        <v>1</v>
      </c>
      <c r="P124" s="323">
        <v>1</v>
      </c>
      <c r="Q124" s="323">
        <v>1</v>
      </c>
      <c r="R124" s="323">
        <v>1</v>
      </c>
      <c r="S124" s="323">
        <v>1</v>
      </c>
      <c r="T124" s="323">
        <v>1</v>
      </c>
      <c r="U124" s="323">
        <v>1</v>
      </c>
      <c r="V124" s="323"/>
      <c r="W124" s="82"/>
      <c r="X124" s="82"/>
      <c r="Y124" s="82"/>
      <c r="Z124" s="82"/>
      <c r="AA124" s="82"/>
      <c r="AB124" s="82"/>
      <c r="AC124" s="82"/>
    </row>
    <row r="125" ht="21" customHeight="1" spans="1:29">
      <c r="A125" s="322" t="s">
        <v>152</v>
      </c>
      <c r="B125" s="289"/>
      <c r="C125" s="289">
        <f t="shared" si="17"/>
        <v>-476</v>
      </c>
      <c r="D125" s="286">
        <f t="shared" si="16"/>
        <v>476</v>
      </c>
      <c r="E125" s="323">
        <v>32</v>
      </c>
      <c r="F125" s="323">
        <v>32</v>
      </c>
      <c r="G125" s="323">
        <v>23</v>
      </c>
      <c r="H125" s="323">
        <v>30</v>
      </c>
      <c r="I125" s="323">
        <v>31</v>
      </c>
      <c r="J125" s="323">
        <v>19</v>
      </c>
      <c r="K125" s="323">
        <v>31</v>
      </c>
      <c r="L125" s="323">
        <v>30</v>
      </c>
      <c r="M125" s="323">
        <v>21</v>
      </c>
      <c r="N125" s="323">
        <v>33</v>
      </c>
      <c r="O125" s="323">
        <v>33</v>
      </c>
      <c r="P125" s="323">
        <v>32</v>
      </c>
      <c r="Q125" s="323">
        <v>31</v>
      </c>
      <c r="R125" s="323">
        <v>30</v>
      </c>
      <c r="S125" s="323">
        <v>20</v>
      </c>
      <c r="T125" s="323">
        <v>20</v>
      </c>
      <c r="U125" s="323">
        <v>28</v>
      </c>
      <c r="V125" s="323"/>
      <c r="W125" s="82"/>
      <c r="X125" s="82"/>
      <c r="Y125" s="82"/>
      <c r="Z125" s="82"/>
      <c r="AA125" s="82"/>
      <c r="AB125" s="82"/>
      <c r="AC125" s="82"/>
    </row>
    <row r="126" ht="21" customHeight="1" spans="1:29">
      <c r="A126" s="322" t="s">
        <v>153</v>
      </c>
      <c r="B126" s="318">
        <f t="shared" ref="B126:V126" si="18">B7+B8+B76+B77+B78+B79-B80</f>
        <v>432240.5</v>
      </c>
      <c r="C126" s="318">
        <f t="shared" si="18"/>
        <v>325969.78</v>
      </c>
      <c r="D126" s="324">
        <f t="shared" si="18"/>
        <v>106270.72</v>
      </c>
      <c r="E126" s="324">
        <f t="shared" si="18"/>
        <v>3562</v>
      </c>
      <c r="F126" s="324">
        <f t="shared" si="18"/>
        <v>6708</v>
      </c>
      <c r="G126" s="324">
        <f t="shared" si="18"/>
        <v>3314.8</v>
      </c>
      <c r="H126" s="324">
        <f t="shared" si="18"/>
        <v>1878.72</v>
      </c>
      <c r="I126" s="324">
        <f t="shared" si="18"/>
        <v>3255.04</v>
      </c>
      <c r="J126" s="324">
        <f t="shared" si="18"/>
        <v>992.84</v>
      </c>
      <c r="K126" s="324">
        <f t="shared" si="18"/>
        <v>782.32</v>
      </c>
      <c r="L126" s="324">
        <f t="shared" si="18"/>
        <v>2120.76</v>
      </c>
      <c r="M126" s="324">
        <f t="shared" si="18"/>
        <v>2610.28</v>
      </c>
      <c r="N126" s="324">
        <f t="shared" si="18"/>
        <v>4348.4</v>
      </c>
      <c r="O126" s="324">
        <f t="shared" si="18"/>
        <v>4563.4</v>
      </c>
      <c r="P126" s="324">
        <f t="shared" si="18"/>
        <v>4862.56</v>
      </c>
      <c r="Q126" s="324">
        <f t="shared" si="18"/>
        <v>3947.76</v>
      </c>
      <c r="R126" s="324">
        <f t="shared" si="18"/>
        <v>1808.24</v>
      </c>
      <c r="S126" s="324">
        <f t="shared" si="18"/>
        <v>911.68</v>
      </c>
      <c r="T126" s="324">
        <f t="shared" si="18"/>
        <v>1422.16</v>
      </c>
      <c r="U126" s="324">
        <f t="shared" si="18"/>
        <v>3794.76</v>
      </c>
      <c r="V126" s="324">
        <f t="shared" si="18"/>
        <v>55387</v>
      </c>
      <c r="W126" s="327">
        <v>443099</v>
      </c>
      <c r="X126" s="327">
        <v>351921</v>
      </c>
      <c r="Y126" s="327">
        <v>91178</v>
      </c>
      <c r="Z126" s="315">
        <f t="shared" ref="Z126:Z135" si="19">SUM(AA126:AB126)</f>
        <v>-10858.5</v>
      </c>
      <c r="AA126" s="315">
        <f t="shared" ref="AA126:AA135" si="20">C126-X126</f>
        <v>-25951.22</v>
      </c>
      <c r="AB126" s="315">
        <f t="shared" ref="AB126:AB135" si="21">D126-Y126</f>
        <v>15092.72</v>
      </c>
      <c r="AC126" s="82"/>
    </row>
    <row r="127" ht="21" customHeight="1" spans="1:29">
      <c r="A127" s="322" t="s">
        <v>154</v>
      </c>
      <c r="B127" s="318">
        <f t="shared" ref="B127:V127" si="22">B7+B9+B77+B78-B80</f>
        <v>353233.5</v>
      </c>
      <c r="C127" s="318">
        <f t="shared" si="22"/>
        <v>248723.78</v>
      </c>
      <c r="D127" s="324">
        <f t="shared" si="22"/>
        <v>104509.72</v>
      </c>
      <c r="E127" s="324">
        <f t="shared" si="22"/>
        <v>3557</v>
      </c>
      <c r="F127" s="324">
        <f t="shared" si="22"/>
        <v>6675</v>
      </c>
      <c r="G127" s="324">
        <f t="shared" si="22"/>
        <v>3271.8</v>
      </c>
      <c r="H127" s="324">
        <f t="shared" si="22"/>
        <v>1874.72</v>
      </c>
      <c r="I127" s="324">
        <f t="shared" si="22"/>
        <v>3234.04</v>
      </c>
      <c r="J127" s="324">
        <f t="shared" si="22"/>
        <v>978.84</v>
      </c>
      <c r="K127" s="324">
        <f t="shared" si="22"/>
        <v>775.32</v>
      </c>
      <c r="L127" s="324">
        <f t="shared" si="22"/>
        <v>2101.76</v>
      </c>
      <c r="M127" s="324">
        <f t="shared" si="22"/>
        <v>2604.28</v>
      </c>
      <c r="N127" s="324">
        <f t="shared" si="22"/>
        <v>4313.4</v>
      </c>
      <c r="O127" s="324">
        <f t="shared" si="22"/>
        <v>4555.4</v>
      </c>
      <c r="P127" s="324">
        <f t="shared" si="22"/>
        <v>4567.56</v>
      </c>
      <c r="Q127" s="324">
        <f t="shared" si="22"/>
        <v>3945.76</v>
      </c>
      <c r="R127" s="324">
        <f t="shared" si="22"/>
        <v>1793.24</v>
      </c>
      <c r="S127" s="324">
        <f t="shared" si="22"/>
        <v>898.68</v>
      </c>
      <c r="T127" s="324">
        <f t="shared" si="22"/>
        <v>1381.16</v>
      </c>
      <c r="U127" s="324">
        <f t="shared" si="22"/>
        <v>3789.76</v>
      </c>
      <c r="V127" s="324">
        <f t="shared" si="22"/>
        <v>54192</v>
      </c>
      <c r="W127" s="327">
        <v>353514</v>
      </c>
      <c r="X127" s="327">
        <v>262391</v>
      </c>
      <c r="Y127" s="327">
        <v>91123</v>
      </c>
      <c r="Z127" s="315">
        <f t="shared" si="19"/>
        <v>-280.5</v>
      </c>
      <c r="AA127" s="315">
        <f t="shared" si="20"/>
        <v>-13667.22</v>
      </c>
      <c r="AB127" s="315">
        <f t="shared" si="21"/>
        <v>13386.72</v>
      </c>
      <c r="AC127" s="82"/>
    </row>
    <row r="128" ht="21" customHeight="1" spans="1:29">
      <c r="A128" s="322" t="s">
        <v>155</v>
      </c>
      <c r="B128" s="289">
        <f>C128+D128</f>
        <v>432241</v>
      </c>
      <c r="C128" s="325">
        <f>C129+C134+C135+C133</f>
        <v>325970</v>
      </c>
      <c r="D128" s="325">
        <f>D129+D134+D135</f>
        <v>106271</v>
      </c>
      <c r="E128" s="82"/>
      <c r="F128" s="82"/>
      <c r="G128" s="82"/>
      <c r="H128" s="82"/>
      <c r="I128" s="82"/>
      <c r="J128" s="82"/>
      <c r="K128" s="82"/>
      <c r="L128" s="82"/>
      <c r="M128" s="82"/>
      <c r="N128" s="82"/>
      <c r="O128" s="82"/>
      <c r="P128" s="82"/>
      <c r="Q128" s="82"/>
      <c r="R128" s="82"/>
      <c r="S128" s="82"/>
      <c r="T128" s="82"/>
      <c r="U128" s="82"/>
      <c r="V128" s="82"/>
      <c r="W128" s="328">
        <v>443099</v>
      </c>
      <c r="X128" s="328">
        <v>351921</v>
      </c>
      <c r="Y128" s="328">
        <v>91178</v>
      </c>
      <c r="Z128" s="315">
        <f t="shared" si="19"/>
        <v>-10858</v>
      </c>
      <c r="AA128" s="315">
        <f t="shared" si="20"/>
        <v>-25951</v>
      </c>
      <c r="AB128" s="315">
        <f t="shared" si="21"/>
        <v>15093</v>
      </c>
      <c r="AC128" s="82"/>
    </row>
    <row r="129" ht="21" customHeight="1" spans="1:29">
      <c r="A129" s="322" t="s">
        <v>156</v>
      </c>
      <c r="B129" s="289">
        <f t="shared" ref="B129:B135" si="23">C129+D129</f>
        <v>354995</v>
      </c>
      <c r="C129" s="325">
        <f>C130+C132</f>
        <v>248724</v>
      </c>
      <c r="D129" s="325">
        <f>D130+D132</f>
        <v>106271</v>
      </c>
      <c r="E129" s="82"/>
      <c r="F129" s="82"/>
      <c r="G129" s="82"/>
      <c r="H129" s="82"/>
      <c r="I129" s="82"/>
      <c r="J129" s="82"/>
      <c r="K129" s="82"/>
      <c r="L129" s="82"/>
      <c r="M129" s="82"/>
      <c r="N129" s="82"/>
      <c r="O129" s="82"/>
      <c r="P129" s="82"/>
      <c r="Q129" s="82"/>
      <c r="R129" s="82"/>
      <c r="S129" s="82"/>
      <c r="T129" s="82"/>
      <c r="U129" s="82"/>
      <c r="V129" s="82"/>
      <c r="W129" s="328">
        <v>353514</v>
      </c>
      <c r="X129" s="328">
        <v>262391</v>
      </c>
      <c r="Y129" s="328">
        <v>91123</v>
      </c>
      <c r="Z129" s="315">
        <f t="shared" si="19"/>
        <v>1481</v>
      </c>
      <c r="AA129" s="315">
        <f t="shared" si="20"/>
        <v>-13667</v>
      </c>
      <c r="AB129" s="315">
        <f t="shared" si="21"/>
        <v>15148</v>
      </c>
      <c r="AC129" s="82"/>
    </row>
    <row r="130" ht="21" customHeight="1" spans="1:29">
      <c r="A130" s="322" t="s">
        <v>157</v>
      </c>
      <c r="B130" s="289">
        <f t="shared" si="23"/>
        <v>134315</v>
      </c>
      <c r="C130" s="325">
        <f>SUM(C131:C131)</f>
        <v>116574</v>
      </c>
      <c r="D130" s="325">
        <f>SUM(D131:D131)</f>
        <v>17741</v>
      </c>
      <c r="E130" s="82"/>
      <c r="F130" s="82"/>
      <c r="G130" s="82"/>
      <c r="H130" s="82"/>
      <c r="I130" s="82"/>
      <c r="J130" s="82"/>
      <c r="K130" s="82"/>
      <c r="L130" s="82"/>
      <c r="M130" s="82"/>
      <c r="N130" s="82"/>
      <c r="O130" s="82"/>
      <c r="P130" s="82"/>
      <c r="Q130" s="82"/>
      <c r="R130" s="82"/>
      <c r="S130" s="82"/>
      <c r="T130" s="82"/>
      <c r="U130" s="82"/>
      <c r="V130" s="82"/>
      <c r="W130" s="328">
        <v>98499</v>
      </c>
      <c r="X130" s="328">
        <v>84290</v>
      </c>
      <c r="Y130" s="328">
        <v>14209</v>
      </c>
      <c r="Z130" s="315">
        <f t="shared" si="19"/>
        <v>35816</v>
      </c>
      <c r="AA130" s="315">
        <f t="shared" si="20"/>
        <v>32284</v>
      </c>
      <c r="AB130" s="315">
        <f t="shared" si="21"/>
        <v>3532</v>
      </c>
      <c r="AC130" s="82"/>
    </row>
    <row r="131" ht="21" customHeight="1" spans="1:29">
      <c r="A131" s="322" t="s">
        <v>158</v>
      </c>
      <c r="B131" s="289">
        <f t="shared" si="23"/>
        <v>134315</v>
      </c>
      <c r="C131" s="325">
        <v>116574</v>
      </c>
      <c r="D131" s="325">
        <v>17741</v>
      </c>
      <c r="E131" s="82"/>
      <c r="F131" s="82"/>
      <c r="G131" s="82"/>
      <c r="H131" s="82"/>
      <c r="I131" s="82"/>
      <c r="J131" s="82"/>
      <c r="K131" s="82"/>
      <c r="L131" s="82"/>
      <c r="M131" s="82"/>
      <c r="N131" s="82"/>
      <c r="O131" s="82"/>
      <c r="P131" s="82"/>
      <c r="Q131" s="82"/>
      <c r="R131" s="82"/>
      <c r="S131" s="82"/>
      <c r="T131" s="82"/>
      <c r="U131" s="82"/>
      <c r="V131" s="82"/>
      <c r="W131" s="328">
        <v>98499</v>
      </c>
      <c r="X131" s="328">
        <v>84290</v>
      </c>
      <c r="Y131" s="328">
        <v>14209</v>
      </c>
      <c r="Z131" s="315">
        <f t="shared" si="19"/>
        <v>35816</v>
      </c>
      <c r="AA131" s="315">
        <f t="shared" si="20"/>
        <v>32284</v>
      </c>
      <c r="AB131" s="315">
        <f t="shared" si="21"/>
        <v>3532</v>
      </c>
      <c r="AC131" s="82"/>
    </row>
    <row r="132" ht="21" customHeight="1" spans="1:29">
      <c r="A132" s="322" t="s">
        <v>159</v>
      </c>
      <c r="B132" s="289">
        <f t="shared" si="23"/>
        <v>220680</v>
      </c>
      <c r="C132" s="283">
        <v>132150</v>
      </c>
      <c r="D132" s="283">
        <v>88530</v>
      </c>
      <c r="E132" s="82"/>
      <c r="F132" s="82"/>
      <c r="G132" s="82"/>
      <c r="H132" s="82"/>
      <c r="I132" s="82"/>
      <c r="J132" s="82"/>
      <c r="K132" s="82"/>
      <c r="L132" s="82"/>
      <c r="M132" s="82"/>
      <c r="N132" s="82"/>
      <c r="O132" s="82"/>
      <c r="P132" s="82"/>
      <c r="Q132" s="82"/>
      <c r="R132" s="82"/>
      <c r="S132" s="82"/>
      <c r="T132" s="82"/>
      <c r="U132" s="82"/>
      <c r="V132" s="82"/>
      <c r="W132" s="328">
        <v>255015</v>
      </c>
      <c r="X132" s="328">
        <v>178101</v>
      </c>
      <c r="Y132" s="328">
        <v>76914</v>
      </c>
      <c r="Z132" s="315">
        <f t="shared" si="19"/>
        <v>-34335</v>
      </c>
      <c r="AA132" s="315">
        <f t="shared" si="20"/>
        <v>-45951</v>
      </c>
      <c r="AB132" s="315">
        <f t="shared" si="21"/>
        <v>11616</v>
      </c>
      <c r="AC132" s="82"/>
    </row>
    <row r="133" ht="21" customHeight="1" spans="1:29">
      <c r="A133" s="322" t="s">
        <v>160</v>
      </c>
      <c r="B133" s="289">
        <f t="shared" si="23"/>
        <v>7812</v>
      </c>
      <c r="C133" s="283">
        <v>6051</v>
      </c>
      <c r="D133" s="283">
        <v>1761</v>
      </c>
      <c r="E133" s="82"/>
      <c r="F133" s="82"/>
      <c r="G133" s="82"/>
      <c r="H133" s="82"/>
      <c r="I133" s="82"/>
      <c r="J133" s="82"/>
      <c r="K133" s="82"/>
      <c r="L133" s="82"/>
      <c r="M133" s="82"/>
      <c r="N133" s="82"/>
      <c r="O133" s="82"/>
      <c r="P133" s="82"/>
      <c r="Q133" s="82"/>
      <c r="R133" s="82"/>
      <c r="S133" s="82"/>
      <c r="T133" s="82"/>
      <c r="U133" s="82"/>
      <c r="V133" s="82"/>
      <c r="W133" s="328">
        <v>8367</v>
      </c>
      <c r="X133" s="328">
        <v>8312</v>
      </c>
      <c r="Y133" s="328">
        <v>55</v>
      </c>
      <c r="Z133" s="315">
        <f t="shared" si="19"/>
        <v>-555</v>
      </c>
      <c r="AA133" s="315">
        <f t="shared" si="20"/>
        <v>-2261</v>
      </c>
      <c r="AB133" s="315">
        <f t="shared" si="21"/>
        <v>1706</v>
      </c>
      <c r="AC133" s="82"/>
    </row>
    <row r="134" ht="21" customHeight="1" spans="1:29">
      <c r="A134" s="322" t="s">
        <v>161</v>
      </c>
      <c r="B134" s="289">
        <f t="shared" si="23"/>
        <v>58395</v>
      </c>
      <c r="C134" s="283">
        <v>58395</v>
      </c>
      <c r="D134" s="283"/>
      <c r="E134" s="82"/>
      <c r="F134" s="82"/>
      <c r="G134" s="82"/>
      <c r="H134" s="82"/>
      <c r="I134" s="82"/>
      <c r="J134" s="82"/>
      <c r="K134" s="82"/>
      <c r="L134" s="82"/>
      <c r="M134" s="82"/>
      <c r="N134" s="82"/>
      <c r="O134" s="82"/>
      <c r="P134" s="82"/>
      <c r="Q134" s="82"/>
      <c r="R134" s="82"/>
      <c r="S134" s="82"/>
      <c r="T134" s="82"/>
      <c r="U134" s="82"/>
      <c r="V134" s="82"/>
      <c r="W134" s="328">
        <v>71418</v>
      </c>
      <c r="X134" s="328">
        <v>71418</v>
      </c>
      <c r="Y134" s="328"/>
      <c r="Z134" s="315">
        <f t="shared" si="19"/>
        <v>-13023</v>
      </c>
      <c r="AA134" s="315">
        <f t="shared" si="20"/>
        <v>-13023</v>
      </c>
      <c r="AB134" s="315">
        <f t="shared" si="21"/>
        <v>0</v>
      </c>
      <c r="AC134" s="82"/>
    </row>
    <row r="135" ht="21" customHeight="1" spans="1:29">
      <c r="A135" s="322" t="s">
        <v>162</v>
      </c>
      <c r="B135" s="289">
        <f t="shared" si="23"/>
        <v>12800</v>
      </c>
      <c r="C135" s="283">
        <v>12800</v>
      </c>
      <c r="D135" s="283"/>
      <c r="E135" s="82"/>
      <c r="F135" s="82"/>
      <c r="G135" s="82"/>
      <c r="H135" s="82"/>
      <c r="I135" s="82"/>
      <c r="J135" s="82"/>
      <c r="K135" s="82"/>
      <c r="L135" s="82"/>
      <c r="M135" s="82"/>
      <c r="N135" s="82"/>
      <c r="O135" s="82"/>
      <c r="P135" s="82"/>
      <c r="Q135" s="82"/>
      <c r="R135" s="82"/>
      <c r="S135" s="82"/>
      <c r="T135" s="82"/>
      <c r="U135" s="82"/>
      <c r="V135" s="82"/>
      <c r="W135" s="328">
        <v>9800</v>
      </c>
      <c r="X135" s="328">
        <v>9800</v>
      </c>
      <c r="Y135" s="328"/>
      <c r="Z135" s="315">
        <f t="shared" si="19"/>
        <v>3000</v>
      </c>
      <c r="AA135" s="315">
        <f t="shared" si="20"/>
        <v>3000</v>
      </c>
      <c r="AB135" s="315">
        <f t="shared" si="21"/>
        <v>0</v>
      </c>
      <c r="AC135" s="82"/>
    </row>
    <row r="136" ht="13.5" spans="1:2">
      <c r="A136" s="329"/>
      <c r="B136" s="330"/>
    </row>
    <row r="138" spans="5:21">
      <c r="E138" s="331"/>
      <c r="F138" s="331"/>
      <c r="G138" s="331"/>
      <c r="H138" s="331"/>
      <c r="I138" s="331"/>
      <c r="J138" s="331"/>
      <c r="K138" s="331"/>
      <c r="L138" s="331"/>
      <c r="M138" s="331"/>
      <c r="N138" s="331"/>
      <c r="O138" s="331"/>
      <c r="P138" s="331"/>
      <c r="Q138" s="331"/>
      <c r="R138" s="331"/>
      <c r="S138" s="331"/>
      <c r="T138" s="331"/>
      <c r="U138" s="331"/>
    </row>
    <row r="139" spans="5:21">
      <c r="E139" s="331"/>
      <c r="F139" s="331"/>
      <c r="G139" s="331"/>
      <c r="H139" s="331"/>
      <c r="I139" s="331"/>
      <c r="J139" s="331"/>
      <c r="K139" s="331"/>
      <c r="L139" s="331"/>
      <c r="M139" s="331"/>
      <c r="N139" s="331"/>
      <c r="O139" s="331"/>
      <c r="P139" s="331"/>
      <c r="Q139" s="331"/>
      <c r="R139" s="331"/>
      <c r="S139" s="331"/>
      <c r="T139" s="331"/>
      <c r="U139" s="331"/>
    </row>
  </sheetData>
  <mergeCells count="4">
    <mergeCell ref="W4:Y4"/>
    <mergeCell ref="Z4:AB4"/>
    <mergeCell ref="A4:A5"/>
    <mergeCell ref="AC4:AC5"/>
  </mergeCells>
  <printOptions horizontalCentered="1"/>
  <pageMargins left="0.590551181102362" right="0.31496062992126" top="0.669291338582677" bottom="0.984251968503937" header="0.511811023622047" footer="0.511811023622047"/>
  <pageSetup paperSize="8" firstPageNumber="7" orientation="landscape" useFirstPageNumber="1"/>
  <headerFooter>
    <oddFooter>&amp;C&amp;P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0"/>
  <sheetViews>
    <sheetView workbookViewId="0">
      <selection activeCell="B10" sqref="B10"/>
    </sheetView>
  </sheetViews>
  <sheetFormatPr defaultColWidth="17.375" defaultRowHeight="13.5"/>
  <cols>
    <col min="1" max="1" width="35.625" customWidth="1"/>
    <col min="2" max="2" width="22.25" style="13" customWidth="1"/>
    <col min="3" max="3" width="17.375" customWidth="1"/>
    <col min="4" max="4" width="48.5" customWidth="1"/>
    <col min="5" max="5" width="21.5" style="13" customWidth="1"/>
    <col min="6" max="6" width="17.375" customWidth="1"/>
    <col min="10" max="10" width="6.5" customWidth="1"/>
    <col min="11" max="11" width="11.625" customWidth="1"/>
    <col min="12" max="12" width="7" customWidth="1"/>
  </cols>
  <sheetData>
    <row r="1" ht="21.95" customHeight="1" spans="1:1">
      <c r="A1" t="s">
        <v>163</v>
      </c>
    </row>
    <row r="2" ht="27" spans="1:6">
      <c r="A2" s="236" t="s">
        <v>164</v>
      </c>
      <c r="B2" s="236"/>
      <c r="C2" s="236"/>
      <c r="D2" s="236"/>
      <c r="E2" s="236"/>
      <c r="F2" s="236"/>
    </row>
    <row r="3" ht="15" spans="1:6">
      <c r="A3" s="237"/>
      <c r="B3" s="238"/>
      <c r="C3" s="239"/>
      <c r="D3" s="239"/>
      <c r="E3" s="238"/>
      <c r="F3" s="240" t="s">
        <v>7</v>
      </c>
    </row>
    <row r="4" ht="17.1" customHeight="1" spans="1:6">
      <c r="A4" s="241" t="s">
        <v>165</v>
      </c>
      <c r="B4" s="241"/>
      <c r="C4" s="241"/>
      <c r="D4" s="242" t="s">
        <v>166</v>
      </c>
      <c r="E4" s="243"/>
      <c r="F4" s="244"/>
    </row>
    <row r="5" ht="17.1" customHeight="1" spans="1:13">
      <c r="A5" s="241" t="s">
        <v>167</v>
      </c>
      <c r="B5" s="241" t="s">
        <v>168</v>
      </c>
      <c r="C5" s="241" t="s">
        <v>12</v>
      </c>
      <c r="D5" s="245" t="s">
        <v>167</v>
      </c>
      <c r="E5" s="245" t="s">
        <v>168</v>
      </c>
      <c r="F5" s="245" t="s">
        <v>12</v>
      </c>
      <c r="G5" t="s">
        <v>169</v>
      </c>
      <c r="H5" t="s">
        <v>170</v>
      </c>
      <c r="I5" t="s">
        <v>171</v>
      </c>
      <c r="J5" t="s">
        <v>172</v>
      </c>
      <c r="K5" t="s">
        <v>173</v>
      </c>
      <c r="L5" t="s">
        <v>174</v>
      </c>
      <c r="M5" t="s">
        <v>175</v>
      </c>
    </row>
    <row r="6" ht="17.1" customHeight="1" spans="1:13">
      <c r="A6" s="246" t="s">
        <v>176</v>
      </c>
      <c r="B6" s="247">
        <v>34800</v>
      </c>
      <c r="C6" s="248"/>
      <c r="D6" s="246" t="s">
        <v>177</v>
      </c>
      <c r="E6" s="247">
        <f>G6+H6+I6+J6+K6</f>
        <v>17484</v>
      </c>
      <c r="F6" s="249"/>
      <c r="G6">
        <v>12110</v>
      </c>
      <c r="H6">
        <v>5352</v>
      </c>
      <c r="I6">
        <v>22</v>
      </c>
      <c r="L6">
        <v>23754</v>
      </c>
      <c r="M6" s="1">
        <f>E6+L6</f>
        <v>41238</v>
      </c>
    </row>
    <row r="7" ht="17.1" customHeight="1" spans="1:13">
      <c r="A7" s="246" t="s">
        <v>178</v>
      </c>
      <c r="B7" s="247">
        <v>34300</v>
      </c>
      <c r="C7" s="250"/>
      <c r="D7" s="246" t="s">
        <v>179</v>
      </c>
      <c r="E7" s="247">
        <f t="shared" ref="E7:E30" si="0">G7+H7+I7+J7+K7</f>
        <v>0</v>
      </c>
      <c r="F7" s="249"/>
      <c r="M7" s="1">
        <f t="shared" ref="M7:M30" si="1">E7+L7</f>
        <v>0</v>
      </c>
    </row>
    <row r="8" ht="17.1" customHeight="1" spans="1:13">
      <c r="A8" s="251"/>
      <c r="B8" s="252"/>
      <c r="C8" s="250"/>
      <c r="D8" s="246" t="s">
        <v>180</v>
      </c>
      <c r="E8" s="247">
        <f t="shared" si="0"/>
        <v>301</v>
      </c>
      <c r="F8" s="249"/>
      <c r="H8">
        <v>301</v>
      </c>
      <c r="L8">
        <v>23</v>
      </c>
      <c r="M8" s="1">
        <f t="shared" si="1"/>
        <v>324</v>
      </c>
    </row>
    <row r="9" ht="17.1" customHeight="1" spans="1:13">
      <c r="A9" s="251"/>
      <c r="B9" s="252"/>
      <c r="C9" s="250"/>
      <c r="D9" s="246" t="s">
        <v>181</v>
      </c>
      <c r="E9" s="247">
        <f t="shared" si="0"/>
        <v>9076</v>
      </c>
      <c r="F9" s="249"/>
      <c r="G9">
        <v>8938</v>
      </c>
      <c r="H9">
        <v>138</v>
      </c>
      <c r="L9">
        <v>1224</v>
      </c>
      <c r="M9" s="1">
        <f t="shared" si="1"/>
        <v>10300</v>
      </c>
    </row>
    <row r="10" ht="17.1" customHeight="1" spans="1:13">
      <c r="A10" s="251"/>
      <c r="B10" s="252"/>
      <c r="C10" s="250"/>
      <c r="D10" s="246" t="s">
        <v>182</v>
      </c>
      <c r="E10" s="247">
        <f t="shared" si="0"/>
        <v>98024</v>
      </c>
      <c r="F10" s="249"/>
      <c r="G10">
        <v>69750</v>
      </c>
      <c r="H10">
        <v>10993</v>
      </c>
      <c r="I10">
        <v>11281</v>
      </c>
      <c r="J10">
        <v>6000</v>
      </c>
      <c r="L10">
        <v>9505</v>
      </c>
      <c r="M10" s="1">
        <f t="shared" si="1"/>
        <v>107529</v>
      </c>
    </row>
    <row r="11" ht="17.1" customHeight="1" spans="1:13">
      <c r="A11" s="251"/>
      <c r="B11" s="252"/>
      <c r="C11" s="250"/>
      <c r="D11" s="246" t="s">
        <v>183</v>
      </c>
      <c r="E11" s="247">
        <f t="shared" si="0"/>
        <v>188</v>
      </c>
      <c r="F11" s="249"/>
      <c r="G11">
        <v>188</v>
      </c>
      <c r="L11">
        <v>12356</v>
      </c>
      <c r="M11" s="1">
        <f t="shared" si="1"/>
        <v>12544</v>
      </c>
    </row>
    <row r="12" ht="17.1" customHeight="1" spans="1:13">
      <c r="A12" s="251"/>
      <c r="B12" s="252"/>
      <c r="C12" s="250"/>
      <c r="D12" s="246" t="s">
        <v>184</v>
      </c>
      <c r="E12" s="247">
        <f t="shared" si="0"/>
        <v>1387</v>
      </c>
      <c r="F12" s="249"/>
      <c r="G12">
        <v>1387</v>
      </c>
      <c r="L12">
        <v>953</v>
      </c>
      <c r="M12" s="1">
        <f t="shared" si="1"/>
        <v>2340</v>
      </c>
    </row>
    <row r="13" ht="17.1" customHeight="1" spans="1:13">
      <c r="A13" s="251"/>
      <c r="B13" s="252"/>
      <c r="C13" s="253"/>
      <c r="D13" s="246" t="s">
        <v>185</v>
      </c>
      <c r="E13" s="247">
        <f t="shared" si="0"/>
        <v>50670</v>
      </c>
      <c r="F13" s="249"/>
      <c r="G13">
        <v>25018</v>
      </c>
      <c r="H13">
        <v>2523</v>
      </c>
      <c r="I13">
        <v>23129</v>
      </c>
      <c r="L13">
        <v>2736</v>
      </c>
      <c r="M13" s="1">
        <f t="shared" si="1"/>
        <v>53406</v>
      </c>
    </row>
    <row r="14" ht="17.1" customHeight="1" spans="1:13">
      <c r="A14" s="251"/>
      <c r="B14" s="252"/>
      <c r="C14" s="253"/>
      <c r="D14" s="246" t="s">
        <v>186</v>
      </c>
      <c r="E14" s="247">
        <f t="shared" si="0"/>
        <v>18464</v>
      </c>
      <c r="F14" s="249"/>
      <c r="G14">
        <v>13735</v>
      </c>
      <c r="H14">
        <v>3000</v>
      </c>
      <c r="I14">
        <v>1729</v>
      </c>
      <c r="L14">
        <v>1146</v>
      </c>
      <c r="M14" s="1">
        <f t="shared" si="1"/>
        <v>19610</v>
      </c>
    </row>
    <row r="15" ht="17.1" customHeight="1" spans="1:13">
      <c r="A15" s="251"/>
      <c r="B15" s="252"/>
      <c r="C15" s="253"/>
      <c r="D15" s="246" t="s">
        <v>187</v>
      </c>
      <c r="E15" s="247">
        <f t="shared" si="0"/>
        <v>4265</v>
      </c>
      <c r="F15" s="249"/>
      <c r="H15">
        <v>4235</v>
      </c>
      <c r="K15">
        <v>30</v>
      </c>
      <c r="L15">
        <v>4027</v>
      </c>
      <c r="M15" s="1">
        <f t="shared" si="1"/>
        <v>8292</v>
      </c>
    </row>
    <row r="16" ht="17.1" customHeight="1" spans="1:13">
      <c r="A16" s="251"/>
      <c r="B16" s="252"/>
      <c r="C16" s="253"/>
      <c r="D16" s="246" t="s">
        <v>188</v>
      </c>
      <c r="E16" s="247">
        <f t="shared" si="0"/>
        <v>6989</v>
      </c>
      <c r="F16" s="249"/>
      <c r="G16">
        <v>3109</v>
      </c>
      <c r="I16">
        <v>2080</v>
      </c>
      <c r="J16">
        <v>1800</v>
      </c>
      <c r="L16">
        <v>16121</v>
      </c>
      <c r="M16" s="1">
        <f t="shared" si="1"/>
        <v>23110</v>
      </c>
    </row>
    <row r="17" ht="17.1" customHeight="1" spans="1:13">
      <c r="A17" s="251"/>
      <c r="B17" s="254"/>
      <c r="C17" s="253"/>
      <c r="D17" s="246" t="s">
        <v>189</v>
      </c>
      <c r="E17" s="247">
        <f t="shared" si="0"/>
        <v>40533</v>
      </c>
      <c r="F17" s="249"/>
      <c r="G17">
        <v>5103</v>
      </c>
      <c r="H17">
        <v>5993</v>
      </c>
      <c r="I17">
        <v>18419</v>
      </c>
      <c r="J17">
        <v>5000</v>
      </c>
      <c r="K17">
        <v>6018</v>
      </c>
      <c r="L17">
        <v>7069</v>
      </c>
      <c r="M17" s="1">
        <f t="shared" si="1"/>
        <v>47602</v>
      </c>
    </row>
    <row r="18" ht="17.1" customHeight="1" spans="1:13">
      <c r="A18" s="251"/>
      <c r="B18" s="252"/>
      <c r="C18" s="253"/>
      <c r="D18" s="246" t="s">
        <v>190</v>
      </c>
      <c r="E18" s="247">
        <f t="shared" si="0"/>
        <v>729</v>
      </c>
      <c r="F18" s="249"/>
      <c r="G18">
        <v>729</v>
      </c>
      <c r="M18" s="1">
        <f t="shared" si="1"/>
        <v>729</v>
      </c>
    </row>
    <row r="19" ht="17.1" customHeight="1" spans="1:13">
      <c r="A19" s="251"/>
      <c r="B19" s="252"/>
      <c r="C19" s="253"/>
      <c r="D19" s="246" t="s">
        <v>191</v>
      </c>
      <c r="E19" s="247">
        <f t="shared" si="0"/>
        <v>372</v>
      </c>
      <c r="F19" s="249"/>
      <c r="G19">
        <v>372</v>
      </c>
      <c r="L19">
        <v>25506</v>
      </c>
      <c r="M19" s="1">
        <f t="shared" si="1"/>
        <v>25878</v>
      </c>
    </row>
    <row r="20" ht="17.1" customHeight="1" spans="1:13">
      <c r="A20" s="246"/>
      <c r="B20" s="255"/>
      <c r="C20" s="248"/>
      <c r="D20" s="246" t="s">
        <v>192</v>
      </c>
      <c r="E20" s="247">
        <f t="shared" si="0"/>
        <v>3439</v>
      </c>
      <c r="F20" s="249"/>
      <c r="G20">
        <v>436</v>
      </c>
      <c r="H20">
        <v>3000</v>
      </c>
      <c r="K20">
        <v>3</v>
      </c>
      <c r="L20">
        <v>328</v>
      </c>
      <c r="M20" s="1">
        <f t="shared" si="1"/>
        <v>3767</v>
      </c>
    </row>
    <row r="21" ht="17.1" customHeight="1" spans="1:13">
      <c r="A21" s="256"/>
      <c r="B21" s="252"/>
      <c r="C21" s="253"/>
      <c r="D21" s="246" t="s">
        <v>193</v>
      </c>
      <c r="E21" s="247">
        <f t="shared" si="0"/>
        <v>0</v>
      </c>
      <c r="F21" s="249"/>
      <c r="M21" s="1">
        <f t="shared" si="1"/>
        <v>0</v>
      </c>
    </row>
    <row r="22" ht="17.1" customHeight="1" spans="1:13">
      <c r="A22" s="256"/>
      <c r="B22" s="252"/>
      <c r="C22" s="253"/>
      <c r="D22" s="246" t="s">
        <v>194</v>
      </c>
      <c r="E22" s="247">
        <f t="shared" si="0"/>
        <v>0</v>
      </c>
      <c r="F22" s="249"/>
      <c r="M22" s="1">
        <f t="shared" si="1"/>
        <v>0</v>
      </c>
    </row>
    <row r="23" ht="17.1" customHeight="1" spans="1:13">
      <c r="A23" s="256"/>
      <c r="B23" s="252"/>
      <c r="C23" s="253"/>
      <c r="D23" s="246" t="s">
        <v>195</v>
      </c>
      <c r="E23" s="247">
        <f t="shared" si="0"/>
        <v>1347</v>
      </c>
      <c r="F23" s="249"/>
      <c r="G23">
        <v>1279</v>
      </c>
      <c r="H23">
        <v>68</v>
      </c>
      <c r="L23">
        <v>185</v>
      </c>
      <c r="M23" s="1">
        <f t="shared" si="1"/>
        <v>1532</v>
      </c>
    </row>
    <row r="24" ht="17.1" customHeight="1" spans="1:13">
      <c r="A24" s="256"/>
      <c r="B24" s="254"/>
      <c r="C24" s="253"/>
      <c r="D24" s="246" t="s">
        <v>196</v>
      </c>
      <c r="E24" s="247">
        <f t="shared" si="0"/>
        <v>5434</v>
      </c>
      <c r="F24" s="249"/>
      <c r="G24">
        <v>3787</v>
      </c>
      <c r="I24">
        <v>1647</v>
      </c>
      <c r="L24">
        <v>961</v>
      </c>
      <c r="M24" s="1">
        <f t="shared" si="1"/>
        <v>6395</v>
      </c>
    </row>
    <row r="25" ht="17.1" customHeight="1" spans="1:13">
      <c r="A25" s="257"/>
      <c r="B25" s="254"/>
      <c r="C25" s="253"/>
      <c r="D25" s="246" t="s">
        <v>197</v>
      </c>
      <c r="E25" s="247">
        <f t="shared" si="0"/>
        <v>353</v>
      </c>
      <c r="F25" s="249"/>
      <c r="G25">
        <v>353</v>
      </c>
      <c r="M25" s="1">
        <f t="shared" si="1"/>
        <v>353</v>
      </c>
    </row>
    <row r="26" ht="17.1" customHeight="1" spans="1:13">
      <c r="A26" s="257"/>
      <c r="B26" s="254"/>
      <c r="C26" s="253"/>
      <c r="D26" s="258" t="s">
        <v>198</v>
      </c>
      <c r="E26" s="247">
        <f t="shared" si="0"/>
        <v>3438</v>
      </c>
      <c r="F26" s="249"/>
      <c r="G26">
        <v>1750</v>
      </c>
      <c r="H26">
        <v>1599</v>
      </c>
      <c r="I26">
        <v>89</v>
      </c>
      <c r="L26">
        <v>107</v>
      </c>
      <c r="M26" s="1">
        <f t="shared" si="1"/>
        <v>3545</v>
      </c>
    </row>
    <row r="27" ht="17.1" customHeight="1" spans="1:13">
      <c r="A27" s="257"/>
      <c r="B27" s="254"/>
      <c r="C27" s="253"/>
      <c r="D27" s="246" t="s">
        <v>199</v>
      </c>
      <c r="E27" s="247">
        <f t="shared" si="0"/>
        <v>5000</v>
      </c>
      <c r="F27" s="249"/>
      <c r="H27">
        <v>5000</v>
      </c>
      <c r="M27" s="1">
        <f t="shared" si="1"/>
        <v>5000</v>
      </c>
    </row>
    <row r="28" ht="17.1" customHeight="1" spans="1:13">
      <c r="A28" s="257"/>
      <c r="B28" s="254"/>
      <c r="C28" s="253"/>
      <c r="D28" s="246" t="s">
        <v>200</v>
      </c>
      <c r="E28" s="247">
        <f>G28+H28+I28+J28+K28-7</f>
        <v>36654</v>
      </c>
      <c r="F28" s="249"/>
      <c r="H28">
        <f>36841-180</f>
        <v>36661</v>
      </c>
      <c r="L28">
        <v>269</v>
      </c>
      <c r="M28" s="1">
        <f t="shared" si="1"/>
        <v>36923</v>
      </c>
    </row>
    <row r="29" ht="17.1" customHeight="1" spans="1:13">
      <c r="A29" s="257"/>
      <c r="B29" s="254"/>
      <c r="C29" s="253"/>
      <c r="D29" s="246" t="s">
        <v>201</v>
      </c>
      <c r="E29" s="247">
        <f>G29+H29+I29+J29+K29</f>
        <v>7391</v>
      </c>
      <c r="F29" s="249"/>
      <c r="H29">
        <v>7391</v>
      </c>
      <c r="M29" s="1">
        <f t="shared" si="1"/>
        <v>7391</v>
      </c>
    </row>
    <row r="30" ht="17.1" customHeight="1" spans="1:13">
      <c r="A30" s="257"/>
      <c r="B30" s="252"/>
      <c r="C30" s="253"/>
      <c r="D30" s="246" t="s">
        <v>202</v>
      </c>
      <c r="E30" s="247">
        <f t="shared" si="0"/>
        <v>180</v>
      </c>
      <c r="F30" s="249"/>
      <c r="H30">
        <v>180</v>
      </c>
      <c r="M30" s="1">
        <f t="shared" si="1"/>
        <v>180</v>
      </c>
    </row>
    <row r="31" ht="17.1" customHeight="1" spans="1:6">
      <c r="A31" s="257"/>
      <c r="B31" s="252"/>
      <c r="C31" s="253"/>
      <c r="E31" s="247"/>
      <c r="F31" s="249"/>
    </row>
    <row r="32" ht="17.1" customHeight="1" spans="1:6">
      <c r="A32" s="259" t="s">
        <v>203</v>
      </c>
      <c r="B32" s="260">
        <f>SUM(B6:B7)</f>
        <v>69100</v>
      </c>
      <c r="C32" s="261"/>
      <c r="D32" s="259" t="s">
        <v>204</v>
      </c>
      <c r="E32" s="260">
        <f>SUM(E6:E31)</f>
        <v>311718</v>
      </c>
      <c r="F32" s="262"/>
    </row>
    <row r="33" ht="17.1" customHeight="1" spans="1:6">
      <c r="A33" s="263" t="s">
        <v>205</v>
      </c>
      <c r="B33" s="264">
        <f>SUM(B34:B37)</f>
        <v>277285</v>
      </c>
      <c r="C33" s="253"/>
      <c r="D33" s="263" t="s">
        <v>206</v>
      </c>
      <c r="E33" s="264">
        <f>SUM(E34:E39)</f>
        <v>76718</v>
      </c>
      <c r="F33" s="253"/>
    </row>
    <row r="34" ht="17.1" customHeight="1" spans="1:6">
      <c r="A34" s="265" t="s">
        <v>207</v>
      </c>
      <c r="B34" s="247">
        <v>168183</v>
      </c>
      <c r="C34" s="253"/>
      <c r="D34" s="265" t="s">
        <v>208</v>
      </c>
      <c r="E34" s="266">
        <v>47077</v>
      </c>
      <c r="F34" s="253"/>
    </row>
    <row r="35" ht="17.1" customHeight="1" spans="1:8">
      <c r="A35" s="267" t="s">
        <v>209</v>
      </c>
      <c r="B35" s="266">
        <v>12800</v>
      </c>
      <c r="C35" s="253"/>
      <c r="D35" s="267" t="s">
        <v>210</v>
      </c>
      <c r="E35" s="247">
        <v>14251</v>
      </c>
      <c r="F35" s="253"/>
      <c r="H35">
        <v>14251</v>
      </c>
    </row>
    <row r="36" ht="17.1" customHeight="1" spans="1:6">
      <c r="A36" s="268" t="s">
        <v>211</v>
      </c>
      <c r="B36" s="247">
        <v>65967</v>
      </c>
      <c r="C36" s="253"/>
      <c r="D36" s="265" t="s">
        <v>212</v>
      </c>
      <c r="E36" s="266">
        <v>15390</v>
      </c>
      <c r="F36" s="253"/>
    </row>
    <row r="37" ht="17.1" customHeight="1" spans="1:6">
      <c r="A37" s="268" t="s">
        <v>213</v>
      </c>
      <c r="B37" s="266">
        <v>30335</v>
      </c>
      <c r="C37" s="253"/>
      <c r="D37" s="268" t="s">
        <v>214</v>
      </c>
      <c r="E37" s="266"/>
      <c r="F37" s="253"/>
    </row>
    <row r="38" ht="17.1" customHeight="1" spans="1:6">
      <c r="A38" s="246" t="s">
        <v>215</v>
      </c>
      <c r="B38" s="266">
        <v>6051</v>
      </c>
      <c r="C38" s="253"/>
      <c r="D38" s="267" t="s">
        <v>216</v>
      </c>
      <c r="E38" s="266"/>
      <c r="F38" s="253"/>
    </row>
    <row r="39" ht="17.1" customHeight="1" spans="1:6">
      <c r="A39" s="246" t="s">
        <v>217</v>
      </c>
      <c r="B39" s="266">
        <v>36000</v>
      </c>
      <c r="C39" s="253"/>
      <c r="D39" s="267"/>
      <c r="E39" s="266"/>
      <c r="F39" s="253"/>
    </row>
    <row r="40" ht="17.1" customHeight="1" spans="1:6">
      <c r="A40" s="269" t="s">
        <v>218</v>
      </c>
      <c r="B40" s="260">
        <f>SUM(B32,B33,B38,B39)</f>
        <v>388436</v>
      </c>
      <c r="C40" s="270"/>
      <c r="D40" s="269" t="s">
        <v>219</v>
      </c>
      <c r="E40" s="260">
        <f>SUM(E32:E33)</f>
        <v>388436</v>
      </c>
      <c r="F40" s="253"/>
    </row>
  </sheetData>
  <mergeCells count="3">
    <mergeCell ref="A2:F2"/>
    <mergeCell ref="A4:C4"/>
    <mergeCell ref="D4:F4"/>
  </mergeCells>
  <printOptions horizontalCentered="1"/>
  <pageMargins left="0.751388888888889" right="0.751388888888889" top="1" bottom="1" header="0.5" footer="0.5"/>
  <pageSetup paperSize="8" orientation="landscape"/>
  <headerFooter>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4"/>
  <sheetViews>
    <sheetView workbookViewId="0">
      <pane xSplit="1" ySplit="3" topLeftCell="B4" activePane="bottomRight" state="frozen"/>
      <selection/>
      <selection pane="topRight"/>
      <selection pane="bottomLeft"/>
      <selection pane="bottomRight" activeCell="B10" sqref="B10"/>
    </sheetView>
  </sheetViews>
  <sheetFormatPr defaultColWidth="9" defaultRowHeight="13.5" outlineLevelCol="6"/>
  <cols>
    <col min="1" max="1" width="7.5" style="13" customWidth="1"/>
    <col min="2" max="2" width="18" style="13" customWidth="1"/>
    <col min="3" max="3" width="19.5" style="13" customWidth="1"/>
    <col min="4" max="4" width="63.125" style="13" customWidth="1"/>
    <col min="5" max="5" width="15.25" style="13" customWidth="1"/>
    <col min="6" max="6" width="57.875" style="13" customWidth="1"/>
    <col min="7" max="7" width="14.875" style="14" customWidth="1"/>
  </cols>
  <sheetData>
    <row r="1" ht="24" customHeight="1" spans="1:1">
      <c r="A1" s="15" t="s">
        <v>220</v>
      </c>
    </row>
    <row r="2" ht="27" spans="1:7">
      <c r="A2" s="16" t="s">
        <v>221</v>
      </c>
      <c r="B2" s="16"/>
      <c r="C2" s="16"/>
      <c r="D2" s="16"/>
      <c r="E2" s="16"/>
      <c r="F2" s="16"/>
      <c r="G2" s="16"/>
    </row>
    <row r="3" spans="7:7">
      <c r="G3" s="13" t="s">
        <v>7</v>
      </c>
    </row>
    <row r="4" ht="14.25" spans="1:7">
      <c r="A4" s="20" t="s">
        <v>222</v>
      </c>
      <c r="B4" s="203" t="s">
        <v>223</v>
      </c>
      <c r="C4" s="20" t="s">
        <v>224</v>
      </c>
      <c r="D4" s="20" t="s">
        <v>225</v>
      </c>
      <c r="E4" s="20" t="s">
        <v>226</v>
      </c>
      <c r="F4" s="20" t="s">
        <v>227</v>
      </c>
      <c r="G4" s="20" t="s">
        <v>12</v>
      </c>
    </row>
    <row r="5" s="12" customFormat="1" ht="20.25" customHeight="1" spans="1:7">
      <c r="A5" s="204">
        <v>1</v>
      </c>
      <c r="B5" s="204"/>
      <c r="C5" s="204"/>
      <c r="D5" s="204" t="s">
        <v>13</v>
      </c>
      <c r="E5" s="205">
        <f>E6+E84+E90+E173</f>
        <v>132149.281771</v>
      </c>
      <c r="F5" s="204"/>
      <c r="G5" s="204"/>
    </row>
    <row r="6" s="12" customFormat="1" ht="20.25" customHeight="1" spans="1:7">
      <c r="A6" s="204">
        <v>2</v>
      </c>
      <c r="B6" s="204"/>
      <c r="C6" s="204"/>
      <c r="D6" s="204" t="s">
        <v>228</v>
      </c>
      <c r="E6" s="205">
        <f>SUM(E7:E83)</f>
        <v>4913.7908</v>
      </c>
      <c r="F6" s="204"/>
      <c r="G6" s="204"/>
    </row>
    <row r="7" ht="107.25" customHeight="1" spans="1:7">
      <c r="A7" s="204">
        <v>3</v>
      </c>
      <c r="B7" s="20" t="s">
        <v>229</v>
      </c>
      <c r="C7" s="20">
        <v>2013101</v>
      </c>
      <c r="D7" s="20" t="s">
        <v>230</v>
      </c>
      <c r="E7" s="38">
        <v>139</v>
      </c>
      <c r="F7" s="20" t="s">
        <v>231</v>
      </c>
      <c r="G7" s="20" t="s">
        <v>232</v>
      </c>
    </row>
    <row r="8" ht="141.75" customHeight="1" spans="1:7">
      <c r="A8" s="204">
        <v>4</v>
      </c>
      <c r="B8" s="20" t="s">
        <v>233</v>
      </c>
      <c r="C8" s="20">
        <v>2010399</v>
      </c>
      <c r="D8" s="20" t="s">
        <v>234</v>
      </c>
      <c r="E8" s="38">
        <v>176</v>
      </c>
      <c r="F8" s="20" t="s">
        <v>235</v>
      </c>
      <c r="G8" s="20" t="s">
        <v>232</v>
      </c>
    </row>
    <row r="9" ht="40.5" customHeight="1" spans="1:7">
      <c r="A9" s="204">
        <v>5</v>
      </c>
      <c r="B9" s="20" t="s">
        <v>233</v>
      </c>
      <c r="C9" s="20">
        <v>2010399</v>
      </c>
      <c r="D9" s="20" t="s">
        <v>236</v>
      </c>
      <c r="E9" s="38">
        <v>8.4</v>
      </c>
      <c r="F9" s="20" t="s">
        <v>237</v>
      </c>
      <c r="G9" s="20" t="s">
        <v>232</v>
      </c>
    </row>
    <row r="10" ht="121.5" customHeight="1" spans="1:7">
      <c r="A10" s="204">
        <v>6</v>
      </c>
      <c r="B10" s="20" t="s">
        <v>238</v>
      </c>
      <c r="C10" s="20">
        <v>2010102</v>
      </c>
      <c r="D10" s="20" t="s">
        <v>234</v>
      </c>
      <c r="E10" s="38">
        <v>168.5</v>
      </c>
      <c r="F10" s="20" t="s">
        <v>239</v>
      </c>
      <c r="G10" s="20" t="s">
        <v>232</v>
      </c>
    </row>
    <row r="11" ht="60.75" customHeight="1" spans="1:7">
      <c r="A11" s="204">
        <v>7</v>
      </c>
      <c r="B11" s="20" t="s">
        <v>238</v>
      </c>
      <c r="C11" s="20">
        <v>2010102</v>
      </c>
      <c r="D11" s="20" t="s">
        <v>240</v>
      </c>
      <c r="E11" s="38">
        <v>17</v>
      </c>
      <c r="F11" s="20" t="s">
        <v>240</v>
      </c>
      <c r="G11" s="20" t="s">
        <v>232</v>
      </c>
    </row>
    <row r="12" ht="129" customHeight="1" spans="1:7">
      <c r="A12" s="204">
        <v>8</v>
      </c>
      <c r="B12" s="20" t="s">
        <v>241</v>
      </c>
      <c r="C12" s="20">
        <v>2010202</v>
      </c>
      <c r="D12" s="20" t="s">
        <v>234</v>
      </c>
      <c r="E12" s="71">
        <v>128</v>
      </c>
      <c r="F12" s="34" t="s">
        <v>242</v>
      </c>
      <c r="G12" s="20" t="s">
        <v>232</v>
      </c>
    </row>
    <row r="13" ht="40.5" customHeight="1" spans="1:7">
      <c r="A13" s="204">
        <v>9</v>
      </c>
      <c r="B13" s="20" t="s">
        <v>243</v>
      </c>
      <c r="C13" s="20">
        <v>2049999</v>
      </c>
      <c r="D13" s="206" t="s">
        <v>244</v>
      </c>
      <c r="E13" s="207">
        <v>115.5</v>
      </c>
      <c r="F13" s="20" t="s">
        <v>245</v>
      </c>
      <c r="G13" s="20" t="s">
        <v>232</v>
      </c>
    </row>
    <row r="14" ht="20.25" customHeight="1" spans="1:7">
      <c r="A14" s="204">
        <v>10</v>
      </c>
      <c r="B14" s="20" t="s">
        <v>243</v>
      </c>
      <c r="C14" s="20">
        <v>2049999</v>
      </c>
      <c r="D14" s="206" t="s">
        <v>246</v>
      </c>
      <c r="E14" s="207">
        <v>31.94</v>
      </c>
      <c r="F14" s="20" t="s">
        <v>247</v>
      </c>
      <c r="G14" s="20" t="s">
        <v>232</v>
      </c>
    </row>
    <row r="15" ht="60.75" customHeight="1" spans="1:7">
      <c r="A15" s="204">
        <v>11</v>
      </c>
      <c r="B15" s="20" t="s">
        <v>248</v>
      </c>
      <c r="C15" s="20">
        <v>2011199</v>
      </c>
      <c r="D15" s="20" t="s">
        <v>234</v>
      </c>
      <c r="E15" s="38">
        <v>277</v>
      </c>
      <c r="F15" s="20" t="s">
        <v>249</v>
      </c>
      <c r="G15" s="20" t="s">
        <v>232</v>
      </c>
    </row>
    <row r="16" ht="206.25" customHeight="1" spans="1:7">
      <c r="A16" s="204">
        <v>12</v>
      </c>
      <c r="B16" s="20" t="s">
        <v>250</v>
      </c>
      <c r="C16" s="20">
        <v>2013399</v>
      </c>
      <c r="D16" s="20" t="s">
        <v>234</v>
      </c>
      <c r="E16" s="38">
        <v>298</v>
      </c>
      <c r="F16" s="20" t="s">
        <v>251</v>
      </c>
      <c r="G16" s="20" t="s">
        <v>232</v>
      </c>
    </row>
    <row r="17" ht="197.25" customHeight="1" spans="1:7">
      <c r="A17" s="204">
        <v>13</v>
      </c>
      <c r="B17" s="20" t="s">
        <v>252</v>
      </c>
      <c r="C17" s="20">
        <v>2013299</v>
      </c>
      <c r="D17" s="20" t="s">
        <v>253</v>
      </c>
      <c r="E17" s="38">
        <v>433.58</v>
      </c>
      <c r="F17" s="20" t="s">
        <v>254</v>
      </c>
      <c r="G17" s="20" t="s">
        <v>232</v>
      </c>
    </row>
    <row r="18" ht="40.5" customHeight="1" spans="1:7">
      <c r="A18" s="204">
        <v>14</v>
      </c>
      <c r="B18" s="20" t="s">
        <v>255</v>
      </c>
      <c r="C18" s="20">
        <v>2089999</v>
      </c>
      <c r="D18" s="20" t="s">
        <v>234</v>
      </c>
      <c r="E18" s="208">
        <v>7</v>
      </c>
      <c r="F18" s="209" t="s">
        <v>256</v>
      </c>
      <c r="G18" s="20" t="s">
        <v>232</v>
      </c>
    </row>
    <row r="19" ht="121.5" customHeight="1" spans="1:7">
      <c r="A19" s="204">
        <v>15</v>
      </c>
      <c r="B19" s="20" t="s">
        <v>257</v>
      </c>
      <c r="C19" s="20">
        <v>2079999</v>
      </c>
      <c r="D19" s="20" t="s">
        <v>234</v>
      </c>
      <c r="E19" s="38">
        <v>68.5</v>
      </c>
      <c r="F19" s="20" t="s">
        <v>258</v>
      </c>
      <c r="G19" s="20" t="s">
        <v>232</v>
      </c>
    </row>
    <row r="20" ht="81" customHeight="1" spans="1:7">
      <c r="A20" s="204">
        <v>16</v>
      </c>
      <c r="B20" s="20" t="s">
        <v>257</v>
      </c>
      <c r="C20" s="20">
        <v>2089999</v>
      </c>
      <c r="D20" s="34" t="s">
        <v>259</v>
      </c>
      <c r="E20" s="38">
        <v>61.2</v>
      </c>
      <c r="F20" s="20" t="s">
        <v>260</v>
      </c>
      <c r="G20" s="20" t="s">
        <v>232</v>
      </c>
    </row>
    <row r="21" ht="20.25" customHeight="1" spans="1:7">
      <c r="A21" s="204">
        <v>17</v>
      </c>
      <c r="B21" s="20" t="s">
        <v>261</v>
      </c>
      <c r="C21" s="20">
        <v>2079999</v>
      </c>
      <c r="D21" s="20" t="s">
        <v>262</v>
      </c>
      <c r="E21" s="38">
        <v>10</v>
      </c>
      <c r="F21" s="20" t="s">
        <v>263</v>
      </c>
      <c r="G21" s="20" t="s">
        <v>232</v>
      </c>
    </row>
    <row r="22" ht="40.5" customHeight="1" spans="1:7">
      <c r="A22" s="204">
        <v>18</v>
      </c>
      <c r="B22" s="28" t="s">
        <v>264</v>
      </c>
      <c r="C22" s="28">
        <v>2010306</v>
      </c>
      <c r="D22" s="28" t="s">
        <v>265</v>
      </c>
      <c r="E22" s="210">
        <v>94.66</v>
      </c>
      <c r="F22" s="20"/>
      <c r="G22" s="20" t="s">
        <v>232</v>
      </c>
    </row>
    <row r="23" ht="81" customHeight="1" spans="1:7">
      <c r="A23" s="204">
        <v>19</v>
      </c>
      <c r="B23" s="20" t="s">
        <v>266</v>
      </c>
      <c r="C23" s="20">
        <v>2240106</v>
      </c>
      <c r="D23" s="20" t="s">
        <v>267</v>
      </c>
      <c r="E23" s="38">
        <v>126</v>
      </c>
      <c r="F23" s="20" t="s">
        <v>268</v>
      </c>
      <c r="G23" s="20" t="s">
        <v>232</v>
      </c>
    </row>
    <row r="24" ht="40.5" customHeight="1" spans="1:7">
      <c r="A24" s="204">
        <v>20</v>
      </c>
      <c r="B24" s="20" t="s">
        <v>266</v>
      </c>
      <c r="C24" s="20">
        <v>2240106</v>
      </c>
      <c r="D24" s="20" t="s">
        <v>269</v>
      </c>
      <c r="E24" s="38">
        <v>416.5</v>
      </c>
      <c r="F24" s="20" t="s">
        <v>270</v>
      </c>
      <c r="G24" s="20" t="s">
        <v>232</v>
      </c>
    </row>
    <row r="25" ht="20.25" customHeight="1" spans="1:7">
      <c r="A25" s="204">
        <v>21</v>
      </c>
      <c r="B25" s="32" t="s">
        <v>271</v>
      </c>
      <c r="C25" s="32">
        <v>2040299</v>
      </c>
      <c r="D25" s="211" t="s">
        <v>272</v>
      </c>
      <c r="E25" s="38">
        <v>59</v>
      </c>
      <c r="F25" s="20" t="s">
        <v>273</v>
      </c>
      <c r="G25" s="20" t="s">
        <v>232</v>
      </c>
    </row>
    <row r="26" ht="20.25" customHeight="1" spans="1:7">
      <c r="A26" s="204">
        <v>22</v>
      </c>
      <c r="B26" s="34" t="s">
        <v>274</v>
      </c>
      <c r="C26" s="34">
        <v>2040699</v>
      </c>
      <c r="D26" s="34" t="s">
        <v>275</v>
      </c>
      <c r="E26" s="212">
        <v>10</v>
      </c>
      <c r="F26" s="20" t="s">
        <v>275</v>
      </c>
      <c r="G26" s="20" t="s">
        <v>232</v>
      </c>
    </row>
    <row r="27" ht="20.25" customHeight="1" spans="1:7">
      <c r="A27" s="204">
        <v>23</v>
      </c>
      <c r="B27" s="20" t="s">
        <v>276</v>
      </c>
      <c r="C27" s="20">
        <v>2012899</v>
      </c>
      <c r="D27" s="20" t="s">
        <v>234</v>
      </c>
      <c r="E27" s="38">
        <v>5.22</v>
      </c>
      <c r="F27" s="20"/>
      <c r="G27" s="20" t="s">
        <v>232</v>
      </c>
    </row>
    <row r="28" ht="60.75" customHeight="1" spans="1:7">
      <c r="A28" s="204">
        <v>24</v>
      </c>
      <c r="B28" s="20" t="s">
        <v>277</v>
      </c>
      <c r="C28" s="20">
        <v>2010505</v>
      </c>
      <c r="D28" s="20" t="s">
        <v>278</v>
      </c>
      <c r="E28" s="38">
        <v>17.1</v>
      </c>
      <c r="F28" s="20" t="s">
        <v>279</v>
      </c>
      <c r="G28" s="20" t="s">
        <v>232</v>
      </c>
    </row>
    <row r="29" ht="40.5" customHeight="1" spans="1:7">
      <c r="A29" s="204">
        <v>25</v>
      </c>
      <c r="B29" s="20" t="s">
        <v>280</v>
      </c>
      <c r="C29" s="20">
        <v>2013299</v>
      </c>
      <c r="D29" s="20" t="s">
        <v>281</v>
      </c>
      <c r="E29" s="38">
        <v>18</v>
      </c>
      <c r="F29" s="20" t="s">
        <v>281</v>
      </c>
      <c r="G29" s="20" t="s">
        <v>232</v>
      </c>
    </row>
    <row r="30" ht="20.25" customHeight="1" spans="1:7">
      <c r="A30" s="204">
        <v>26</v>
      </c>
      <c r="B30" s="20" t="s">
        <v>282</v>
      </c>
      <c r="C30" s="20">
        <v>2010805</v>
      </c>
      <c r="D30" s="20" t="s">
        <v>283</v>
      </c>
      <c r="E30" s="38">
        <v>15</v>
      </c>
      <c r="F30" s="20" t="s">
        <v>284</v>
      </c>
      <c r="G30" s="20" t="s">
        <v>232</v>
      </c>
    </row>
    <row r="31" ht="85.5" customHeight="1" spans="1:7">
      <c r="A31" s="204">
        <v>27</v>
      </c>
      <c r="B31" s="20" t="s">
        <v>285</v>
      </c>
      <c r="C31" s="20">
        <v>2010399</v>
      </c>
      <c r="D31" s="20" t="s">
        <v>286</v>
      </c>
      <c r="E31" s="38">
        <v>81.32</v>
      </c>
      <c r="F31" s="213" t="s">
        <v>287</v>
      </c>
      <c r="G31" s="20" t="s">
        <v>232</v>
      </c>
    </row>
    <row r="32" ht="60.75" customHeight="1" spans="1:7">
      <c r="A32" s="204">
        <v>28</v>
      </c>
      <c r="B32" s="20" t="s">
        <v>285</v>
      </c>
      <c r="C32" s="20">
        <v>2010399</v>
      </c>
      <c r="D32" s="20" t="s">
        <v>288</v>
      </c>
      <c r="E32" s="38">
        <v>140.16</v>
      </c>
      <c r="F32" s="213" t="s">
        <v>289</v>
      </c>
      <c r="G32" s="20" t="s">
        <v>232</v>
      </c>
    </row>
    <row r="33" ht="40.5" customHeight="1" spans="1:7">
      <c r="A33" s="204">
        <v>29</v>
      </c>
      <c r="B33" s="20" t="s">
        <v>290</v>
      </c>
      <c r="C33" s="20">
        <v>2010399</v>
      </c>
      <c r="D33" s="20" t="s">
        <v>291</v>
      </c>
      <c r="E33" s="38">
        <v>190.4</v>
      </c>
      <c r="F33" s="20" t="s">
        <v>292</v>
      </c>
      <c r="G33" s="20" t="s">
        <v>232</v>
      </c>
    </row>
    <row r="34" ht="60.75" customHeight="1" spans="1:7">
      <c r="A34" s="204">
        <v>30</v>
      </c>
      <c r="B34" s="20" t="s">
        <v>293</v>
      </c>
      <c r="C34" s="20">
        <v>2010699</v>
      </c>
      <c r="D34" s="54" t="s">
        <v>234</v>
      </c>
      <c r="E34" s="214">
        <v>43.88</v>
      </c>
      <c r="F34" s="54" t="s">
        <v>294</v>
      </c>
      <c r="G34" s="20" t="s">
        <v>232</v>
      </c>
    </row>
    <row r="35" ht="20.25" customHeight="1" spans="1:7">
      <c r="A35" s="204">
        <v>31</v>
      </c>
      <c r="B35" s="20" t="s">
        <v>293</v>
      </c>
      <c r="C35" s="20">
        <v>2010608</v>
      </c>
      <c r="D35" s="54" t="s">
        <v>295</v>
      </c>
      <c r="E35" s="214">
        <v>31.5</v>
      </c>
      <c r="F35" s="54" t="s">
        <v>296</v>
      </c>
      <c r="G35" s="20" t="s">
        <v>232</v>
      </c>
    </row>
    <row r="36" ht="40.5" customHeight="1" spans="1:7">
      <c r="A36" s="204">
        <v>32</v>
      </c>
      <c r="B36" s="20" t="s">
        <v>293</v>
      </c>
      <c r="C36" s="20">
        <v>2010699</v>
      </c>
      <c r="D36" s="54" t="s">
        <v>297</v>
      </c>
      <c r="E36" s="214">
        <v>104</v>
      </c>
      <c r="F36" s="54" t="s">
        <v>298</v>
      </c>
      <c r="G36" s="20" t="s">
        <v>232</v>
      </c>
    </row>
    <row r="37" ht="60.75" customHeight="1" spans="1:7">
      <c r="A37" s="204">
        <v>33</v>
      </c>
      <c r="B37" s="20" t="s">
        <v>293</v>
      </c>
      <c r="C37" s="20">
        <v>2010607</v>
      </c>
      <c r="D37" s="54" t="s">
        <v>299</v>
      </c>
      <c r="E37" s="214">
        <v>34.2</v>
      </c>
      <c r="F37" s="54" t="s">
        <v>300</v>
      </c>
      <c r="G37" s="20" t="s">
        <v>232</v>
      </c>
    </row>
    <row r="38" ht="71.25" spans="1:7">
      <c r="A38" s="204">
        <v>34</v>
      </c>
      <c r="B38" s="38" t="s">
        <v>301</v>
      </c>
      <c r="C38" s="20">
        <v>2013402</v>
      </c>
      <c r="D38" s="70" t="s">
        <v>234</v>
      </c>
      <c r="E38" s="215">
        <v>23</v>
      </c>
      <c r="F38" s="70" t="s">
        <v>302</v>
      </c>
      <c r="G38" s="20" t="s">
        <v>303</v>
      </c>
    </row>
    <row r="39" ht="118.5" customHeight="1" spans="1:7">
      <c r="A39" s="204">
        <v>35</v>
      </c>
      <c r="B39" s="20" t="s">
        <v>304</v>
      </c>
      <c r="C39" s="20">
        <v>2012999</v>
      </c>
      <c r="D39" s="20" t="s">
        <v>234</v>
      </c>
      <c r="E39" s="38">
        <v>5</v>
      </c>
      <c r="F39" s="20" t="s">
        <v>305</v>
      </c>
      <c r="G39" s="20" t="s">
        <v>232</v>
      </c>
    </row>
    <row r="40" ht="81" customHeight="1" spans="1:7">
      <c r="A40" s="204">
        <v>36</v>
      </c>
      <c r="B40" s="20" t="s">
        <v>306</v>
      </c>
      <c r="C40" s="20">
        <v>2012999</v>
      </c>
      <c r="D40" s="20" t="s">
        <v>234</v>
      </c>
      <c r="E40" s="38">
        <v>7.2</v>
      </c>
      <c r="F40" s="20" t="s">
        <v>307</v>
      </c>
      <c r="G40" s="20" t="s">
        <v>232</v>
      </c>
    </row>
    <row r="41" ht="43.5" customHeight="1" spans="1:7">
      <c r="A41" s="204">
        <v>37</v>
      </c>
      <c r="B41" s="20" t="s">
        <v>308</v>
      </c>
      <c r="C41" s="20">
        <v>2013805</v>
      </c>
      <c r="D41" s="20" t="s">
        <v>309</v>
      </c>
      <c r="E41" s="38">
        <v>28.35</v>
      </c>
      <c r="F41" s="20" t="s">
        <v>310</v>
      </c>
      <c r="G41" s="20" t="s">
        <v>232</v>
      </c>
    </row>
    <row r="42" ht="40.5" customHeight="1" spans="1:7">
      <c r="A42" s="204">
        <v>38</v>
      </c>
      <c r="B42" s="20" t="s">
        <v>311</v>
      </c>
      <c r="C42" s="20">
        <v>2012899</v>
      </c>
      <c r="D42" s="20" t="s">
        <v>234</v>
      </c>
      <c r="E42" s="38">
        <v>4</v>
      </c>
      <c r="F42" s="20" t="s">
        <v>312</v>
      </c>
      <c r="G42" s="20" t="s">
        <v>232</v>
      </c>
    </row>
    <row r="43" ht="40.5" customHeight="1" spans="1:7">
      <c r="A43" s="204">
        <v>39</v>
      </c>
      <c r="B43" s="20" t="s">
        <v>313</v>
      </c>
      <c r="C43" s="20">
        <v>2019999</v>
      </c>
      <c r="D43" s="20" t="s">
        <v>314</v>
      </c>
      <c r="E43" s="38">
        <v>15</v>
      </c>
      <c r="F43" s="20" t="s">
        <v>315</v>
      </c>
      <c r="G43" s="20" t="s">
        <v>232</v>
      </c>
    </row>
    <row r="44" ht="40.5" customHeight="1" spans="1:7">
      <c r="A44" s="204">
        <v>40</v>
      </c>
      <c r="B44" s="20" t="s">
        <v>313</v>
      </c>
      <c r="C44" s="20">
        <v>2012604</v>
      </c>
      <c r="D44" s="20" t="s">
        <v>234</v>
      </c>
      <c r="E44" s="38">
        <v>50</v>
      </c>
      <c r="F44" s="20" t="s">
        <v>316</v>
      </c>
      <c r="G44" s="20" t="s">
        <v>232</v>
      </c>
    </row>
    <row r="45" ht="20.25" customHeight="1" spans="1:7">
      <c r="A45" s="204">
        <v>41</v>
      </c>
      <c r="B45" s="20" t="s">
        <v>317</v>
      </c>
      <c r="C45" s="20">
        <v>2010399</v>
      </c>
      <c r="D45" s="20" t="s">
        <v>318</v>
      </c>
      <c r="E45" s="38">
        <v>36</v>
      </c>
      <c r="F45" s="20" t="s">
        <v>319</v>
      </c>
      <c r="G45" s="20" t="s">
        <v>232</v>
      </c>
    </row>
    <row r="46" ht="40.5" customHeight="1" spans="1:7">
      <c r="A46" s="204">
        <v>42</v>
      </c>
      <c r="B46" s="20" t="s">
        <v>320</v>
      </c>
      <c r="C46" s="20">
        <v>2070110</v>
      </c>
      <c r="D46" s="20" t="s">
        <v>321</v>
      </c>
      <c r="E46" s="38">
        <v>7.5</v>
      </c>
      <c r="F46" s="20" t="s">
        <v>322</v>
      </c>
      <c r="G46" s="20" t="s">
        <v>232</v>
      </c>
    </row>
    <row r="47" ht="95.25" customHeight="1" spans="1:7">
      <c r="A47" s="204">
        <v>43</v>
      </c>
      <c r="B47" s="20" t="s">
        <v>323</v>
      </c>
      <c r="C47" s="20">
        <v>2019999</v>
      </c>
      <c r="D47" s="20" t="s">
        <v>234</v>
      </c>
      <c r="E47" s="216">
        <v>22.7936</v>
      </c>
      <c r="F47" s="217" t="s">
        <v>324</v>
      </c>
      <c r="G47" s="20" t="s">
        <v>232</v>
      </c>
    </row>
    <row r="48" ht="81" customHeight="1" spans="1:7">
      <c r="A48" s="204">
        <v>44</v>
      </c>
      <c r="B48" s="20" t="s">
        <v>325</v>
      </c>
      <c r="C48" s="20">
        <v>2019999</v>
      </c>
      <c r="D48" s="20" t="s">
        <v>326</v>
      </c>
      <c r="E48" s="38">
        <v>110.5928</v>
      </c>
      <c r="F48" s="20" t="s">
        <v>327</v>
      </c>
      <c r="G48" s="20" t="s">
        <v>232</v>
      </c>
    </row>
    <row r="49" ht="40.5" customHeight="1" spans="1:7">
      <c r="A49" s="204">
        <v>45</v>
      </c>
      <c r="B49" s="20" t="s">
        <v>328</v>
      </c>
      <c r="C49" s="20">
        <v>2010250</v>
      </c>
      <c r="D49" s="20" t="s">
        <v>234</v>
      </c>
      <c r="E49" s="218">
        <v>6.026</v>
      </c>
      <c r="F49" s="20" t="s">
        <v>329</v>
      </c>
      <c r="G49" s="20" t="s">
        <v>232</v>
      </c>
    </row>
    <row r="50" ht="40.5" customHeight="1" spans="1:7">
      <c r="A50" s="204">
        <v>46</v>
      </c>
      <c r="B50" s="20" t="s">
        <v>330</v>
      </c>
      <c r="C50" s="20">
        <v>2240106</v>
      </c>
      <c r="D50" s="20" t="s">
        <v>331</v>
      </c>
      <c r="E50" s="38">
        <v>10</v>
      </c>
      <c r="F50" s="20" t="s">
        <v>331</v>
      </c>
      <c r="G50" s="20" t="s">
        <v>232</v>
      </c>
    </row>
    <row r="51" ht="81" customHeight="1" spans="1:7">
      <c r="A51" s="204">
        <v>47</v>
      </c>
      <c r="B51" s="20" t="s">
        <v>332</v>
      </c>
      <c r="C51" s="20">
        <v>2080104</v>
      </c>
      <c r="D51" s="20" t="s">
        <v>333</v>
      </c>
      <c r="E51" s="38">
        <v>11.34</v>
      </c>
      <c r="F51" s="20" t="s">
        <v>334</v>
      </c>
      <c r="G51" s="20" t="s">
        <v>232</v>
      </c>
    </row>
    <row r="52" ht="40.5" customHeight="1" spans="1:7">
      <c r="A52" s="204">
        <v>48</v>
      </c>
      <c r="B52" s="20" t="s">
        <v>335</v>
      </c>
      <c r="C52" s="20">
        <v>2100199</v>
      </c>
      <c r="D52" s="20" t="s">
        <v>336</v>
      </c>
      <c r="E52" s="207">
        <v>4</v>
      </c>
      <c r="F52" s="20" t="s">
        <v>336</v>
      </c>
      <c r="G52" s="20" t="s">
        <v>232</v>
      </c>
    </row>
    <row r="53" ht="40.5" customHeight="1" spans="1:7">
      <c r="A53" s="204">
        <v>49</v>
      </c>
      <c r="B53" s="20" t="s">
        <v>337</v>
      </c>
      <c r="C53" s="20">
        <v>2100401</v>
      </c>
      <c r="D53" s="20" t="s">
        <v>338</v>
      </c>
      <c r="E53" s="38">
        <v>2</v>
      </c>
      <c r="F53" s="20" t="s">
        <v>338</v>
      </c>
      <c r="G53" s="20" t="s">
        <v>232</v>
      </c>
    </row>
    <row r="54" ht="40.5" customHeight="1" spans="1:7">
      <c r="A54" s="204">
        <v>50</v>
      </c>
      <c r="B54" s="20" t="s">
        <v>339</v>
      </c>
      <c r="C54" s="20">
        <v>2080299</v>
      </c>
      <c r="D54" s="20" t="s">
        <v>340</v>
      </c>
      <c r="E54" s="212">
        <v>5</v>
      </c>
      <c r="F54" s="219" t="s">
        <v>341</v>
      </c>
      <c r="G54" s="20" t="s">
        <v>232</v>
      </c>
    </row>
    <row r="55" ht="20.25" customHeight="1" spans="1:7">
      <c r="A55" s="204">
        <v>51</v>
      </c>
      <c r="B55" s="20" t="s">
        <v>339</v>
      </c>
      <c r="C55" s="20">
        <v>2081005</v>
      </c>
      <c r="D55" s="20" t="s">
        <v>342</v>
      </c>
      <c r="E55" s="38">
        <v>156.54</v>
      </c>
      <c r="F55" s="20" t="s">
        <v>343</v>
      </c>
      <c r="G55" s="20" t="s">
        <v>232</v>
      </c>
    </row>
    <row r="56" ht="20.25" customHeight="1" spans="1:7">
      <c r="A56" s="204">
        <v>52</v>
      </c>
      <c r="B56" s="20" t="s">
        <v>339</v>
      </c>
      <c r="C56" s="20">
        <v>2081005</v>
      </c>
      <c r="D56" s="20" t="s">
        <v>344</v>
      </c>
      <c r="E56" s="207">
        <v>25.2</v>
      </c>
      <c r="F56" s="20" t="s">
        <v>345</v>
      </c>
      <c r="G56" s="20" t="s">
        <v>232</v>
      </c>
    </row>
    <row r="57" ht="20.25" customHeight="1" spans="1:7">
      <c r="A57" s="204">
        <v>53</v>
      </c>
      <c r="B57" s="20" t="s">
        <v>339</v>
      </c>
      <c r="C57" s="20">
        <v>2081005</v>
      </c>
      <c r="D57" s="20" t="s">
        <v>346</v>
      </c>
      <c r="E57" s="220">
        <v>24.9</v>
      </c>
      <c r="F57" s="20" t="s">
        <v>347</v>
      </c>
      <c r="G57" s="20" t="s">
        <v>232</v>
      </c>
    </row>
    <row r="58" ht="145.5" customHeight="1" spans="1:7">
      <c r="A58" s="204">
        <v>54</v>
      </c>
      <c r="B58" s="20" t="s">
        <v>339</v>
      </c>
      <c r="C58" s="20">
        <v>2080299</v>
      </c>
      <c r="D58" s="20" t="s">
        <v>299</v>
      </c>
      <c r="E58" s="71">
        <v>41.8</v>
      </c>
      <c r="F58" s="20" t="s">
        <v>348</v>
      </c>
      <c r="G58" s="20" t="s">
        <v>232</v>
      </c>
    </row>
    <row r="59" ht="141.75" customHeight="1" spans="1:7">
      <c r="A59" s="204">
        <v>55</v>
      </c>
      <c r="B59" s="20" t="s">
        <v>349</v>
      </c>
      <c r="C59" s="20">
        <v>2081199</v>
      </c>
      <c r="D59" s="20" t="s">
        <v>299</v>
      </c>
      <c r="E59" s="71">
        <v>70.36</v>
      </c>
      <c r="F59" s="20" t="s">
        <v>350</v>
      </c>
      <c r="G59" s="20" t="s">
        <v>232</v>
      </c>
    </row>
    <row r="60" ht="60.75" customHeight="1" spans="1:7">
      <c r="A60" s="204">
        <v>56</v>
      </c>
      <c r="B60" s="28" t="s">
        <v>351</v>
      </c>
      <c r="C60" s="28">
        <v>2080109</v>
      </c>
      <c r="D60" s="28" t="s">
        <v>352</v>
      </c>
      <c r="E60" s="221">
        <v>28.8</v>
      </c>
      <c r="F60" s="28"/>
      <c r="G60" s="20" t="s">
        <v>232</v>
      </c>
    </row>
    <row r="61" ht="40.5" customHeight="1" spans="1:7">
      <c r="A61" s="204">
        <v>57</v>
      </c>
      <c r="B61" s="20" t="s">
        <v>353</v>
      </c>
      <c r="C61" s="20">
        <v>2100402</v>
      </c>
      <c r="D61" s="20" t="s">
        <v>354</v>
      </c>
      <c r="E61" s="38">
        <v>3</v>
      </c>
      <c r="F61" s="20" t="s">
        <v>355</v>
      </c>
      <c r="G61" s="20" t="s">
        <v>232</v>
      </c>
    </row>
    <row r="62" ht="60.75" customHeight="1" spans="1:7">
      <c r="A62" s="204">
        <v>58</v>
      </c>
      <c r="B62" s="34" t="s">
        <v>356</v>
      </c>
      <c r="C62" s="34">
        <v>2080899</v>
      </c>
      <c r="D62" s="20" t="s">
        <v>357</v>
      </c>
      <c r="E62" s="38">
        <v>77.35</v>
      </c>
      <c r="F62" s="20" t="s">
        <v>358</v>
      </c>
      <c r="G62" s="20" t="s">
        <v>232</v>
      </c>
    </row>
    <row r="63" ht="60.75" customHeight="1" spans="1:7">
      <c r="A63" s="204">
        <v>59</v>
      </c>
      <c r="B63" s="34" t="s">
        <v>359</v>
      </c>
      <c r="C63" s="34">
        <v>2080899</v>
      </c>
      <c r="D63" s="20" t="s">
        <v>360</v>
      </c>
      <c r="E63" s="38">
        <v>8.53</v>
      </c>
      <c r="F63" s="20" t="s">
        <v>361</v>
      </c>
      <c r="G63" s="20" t="s">
        <v>232</v>
      </c>
    </row>
    <row r="64" ht="40.5" customHeight="1" spans="1:7">
      <c r="A64" s="204">
        <v>60</v>
      </c>
      <c r="B64" s="20" t="s">
        <v>362</v>
      </c>
      <c r="C64" s="20">
        <v>2081699</v>
      </c>
      <c r="D64" s="20" t="s">
        <v>363</v>
      </c>
      <c r="E64" s="222">
        <v>13.5</v>
      </c>
      <c r="F64" s="20" t="s">
        <v>364</v>
      </c>
      <c r="G64" s="20" t="s">
        <v>232</v>
      </c>
    </row>
    <row r="65" ht="81" customHeight="1" spans="1:7">
      <c r="A65" s="204">
        <v>61</v>
      </c>
      <c r="B65" s="20" t="s">
        <v>365</v>
      </c>
      <c r="C65" s="20">
        <v>2130104</v>
      </c>
      <c r="D65" s="20" t="s">
        <v>299</v>
      </c>
      <c r="E65" s="38">
        <v>44.89</v>
      </c>
      <c r="F65" s="20" t="s">
        <v>366</v>
      </c>
      <c r="G65" s="20" t="s">
        <v>232</v>
      </c>
    </row>
    <row r="66" ht="60.75" customHeight="1" spans="1:7">
      <c r="A66" s="204">
        <v>62</v>
      </c>
      <c r="B66" s="20" t="s">
        <v>365</v>
      </c>
      <c r="C66" s="20">
        <v>2130199</v>
      </c>
      <c r="D66" s="20" t="s">
        <v>367</v>
      </c>
      <c r="E66" s="38">
        <v>347.39</v>
      </c>
      <c r="F66" s="20" t="s">
        <v>368</v>
      </c>
      <c r="G66" s="20" t="s">
        <v>232</v>
      </c>
    </row>
    <row r="67" ht="101.25" customHeight="1" spans="1:7">
      <c r="A67" s="204">
        <v>63</v>
      </c>
      <c r="B67" s="20" t="s">
        <v>369</v>
      </c>
      <c r="C67" s="20">
        <v>2130104</v>
      </c>
      <c r="D67" s="223" t="s">
        <v>370</v>
      </c>
      <c r="E67" s="38">
        <v>32.7105</v>
      </c>
      <c r="F67" s="223" t="s">
        <v>371</v>
      </c>
      <c r="G67" s="20" t="s">
        <v>232</v>
      </c>
    </row>
    <row r="68" ht="40.5" customHeight="1" spans="1:7">
      <c r="A68" s="204">
        <v>64</v>
      </c>
      <c r="B68" s="34" t="s">
        <v>372</v>
      </c>
      <c r="C68" s="34">
        <v>2130399</v>
      </c>
      <c r="D68" s="34" t="s">
        <v>373</v>
      </c>
      <c r="E68" s="71">
        <v>43.1239</v>
      </c>
      <c r="F68" s="20" t="s">
        <v>374</v>
      </c>
      <c r="G68" s="20" t="s">
        <v>232</v>
      </c>
    </row>
    <row r="69" ht="40.5" customHeight="1" spans="1:7">
      <c r="A69" s="204">
        <v>65</v>
      </c>
      <c r="B69" s="20" t="s">
        <v>375</v>
      </c>
      <c r="C69" s="20">
        <v>2130104</v>
      </c>
      <c r="D69" s="20" t="s">
        <v>376</v>
      </c>
      <c r="E69" s="38">
        <v>20.22</v>
      </c>
      <c r="F69" s="20" t="s">
        <v>377</v>
      </c>
      <c r="G69" s="20" t="s">
        <v>232</v>
      </c>
    </row>
    <row r="70" ht="60.75" customHeight="1" spans="1:7">
      <c r="A70" s="204">
        <v>66</v>
      </c>
      <c r="B70" s="49" t="s">
        <v>378</v>
      </c>
      <c r="C70" s="49">
        <v>2120199</v>
      </c>
      <c r="D70" s="88" t="s">
        <v>379</v>
      </c>
      <c r="E70" s="224">
        <v>10</v>
      </c>
      <c r="F70" s="88" t="s">
        <v>380</v>
      </c>
      <c r="G70" s="20" t="s">
        <v>232</v>
      </c>
    </row>
    <row r="71" ht="40.5" customHeight="1" spans="1:7">
      <c r="A71" s="204">
        <v>67</v>
      </c>
      <c r="B71" s="49" t="s">
        <v>381</v>
      </c>
      <c r="C71" s="49">
        <v>2149999</v>
      </c>
      <c r="D71" s="49" t="s">
        <v>382</v>
      </c>
      <c r="E71" s="224">
        <v>90</v>
      </c>
      <c r="F71" s="88" t="s">
        <v>383</v>
      </c>
      <c r="G71" s="20" t="s">
        <v>232</v>
      </c>
    </row>
    <row r="72" ht="40.5" customHeight="1" spans="1:7">
      <c r="A72" s="204">
        <v>68</v>
      </c>
      <c r="B72" s="49" t="s">
        <v>381</v>
      </c>
      <c r="C72" s="49">
        <v>2149999</v>
      </c>
      <c r="D72" s="49" t="s">
        <v>384</v>
      </c>
      <c r="E72" s="224">
        <v>3.714</v>
      </c>
      <c r="F72" s="88" t="s">
        <v>385</v>
      </c>
      <c r="G72" s="20" t="s">
        <v>232</v>
      </c>
    </row>
    <row r="73" ht="72.95" customHeight="1" spans="1:7">
      <c r="A73" s="204">
        <v>69</v>
      </c>
      <c r="B73" s="49" t="s">
        <v>386</v>
      </c>
      <c r="C73" s="49">
        <v>2010406</v>
      </c>
      <c r="D73" s="49" t="s">
        <v>387</v>
      </c>
      <c r="E73" s="224">
        <v>40.22</v>
      </c>
      <c r="F73" s="88" t="s">
        <v>388</v>
      </c>
      <c r="G73" s="20" t="s">
        <v>232</v>
      </c>
    </row>
    <row r="74" ht="40.5" customHeight="1" spans="1:7">
      <c r="A74" s="204">
        <v>70</v>
      </c>
      <c r="B74" s="49" t="s">
        <v>389</v>
      </c>
      <c r="C74" s="49">
        <v>2070111</v>
      </c>
      <c r="D74" s="49" t="s">
        <v>390</v>
      </c>
      <c r="E74" s="73">
        <v>4.5</v>
      </c>
      <c r="F74" s="49" t="s">
        <v>391</v>
      </c>
      <c r="G74" s="20" t="s">
        <v>232</v>
      </c>
    </row>
    <row r="75" ht="40.5" customHeight="1" spans="1:7">
      <c r="A75" s="204">
        <v>71</v>
      </c>
      <c r="B75" s="49" t="s">
        <v>392</v>
      </c>
      <c r="C75" s="49">
        <v>2050103</v>
      </c>
      <c r="D75" s="49" t="s">
        <v>393</v>
      </c>
      <c r="E75" s="73">
        <v>3</v>
      </c>
      <c r="F75" s="49" t="s">
        <v>394</v>
      </c>
      <c r="G75" s="20" t="s">
        <v>232</v>
      </c>
    </row>
    <row r="76" ht="40.5" customHeight="1" spans="1:7">
      <c r="A76" s="204">
        <v>72</v>
      </c>
      <c r="B76" s="49" t="s">
        <v>395</v>
      </c>
      <c r="C76" s="49">
        <v>2079999</v>
      </c>
      <c r="D76" s="49" t="s">
        <v>299</v>
      </c>
      <c r="E76" s="73">
        <v>2.5</v>
      </c>
      <c r="F76" s="49" t="s">
        <v>396</v>
      </c>
      <c r="G76" s="20" t="s">
        <v>232</v>
      </c>
    </row>
    <row r="77" ht="81" customHeight="1" spans="1:7">
      <c r="A77" s="204">
        <v>73</v>
      </c>
      <c r="B77" s="49" t="s">
        <v>397</v>
      </c>
      <c r="C77" s="49">
        <v>2050802</v>
      </c>
      <c r="D77" s="49" t="s">
        <v>398</v>
      </c>
      <c r="E77" s="73">
        <v>46.98</v>
      </c>
      <c r="F77" s="49" t="s">
        <v>399</v>
      </c>
      <c r="G77" s="20" t="s">
        <v>232</v>
      </c>
    </row>
    <row r="78" ht="40.5" customHeight="1" spans="1:7">
      <c r="A78" s="204">
        <v>74</v>
      </c>
      <c r="B78" s="49" t="s">
        <v>400</v>
      </c>
      <c r="C78" s="49">
        <v>2079999</v>
      </c>
      <c r="D78" s="49" t="s">
        <v>401</v>
      </c>
      <c r="E78" s="73">
        <v>30</v>
      </c>
      <c r="F78" s="49" t="s">
        <v>401</v>
      </c>
      <c r="G78" s="20" t="s">
        <v>232</v>
      </c>
    </row>
    <row r="79" ht="20.25" customHeight="1" spans="1:7">
      <c r="A79" s="204">
        <v>75</v>
      </c>
      <c r="B79" s="49" t="s">
        <v>402</v>
      </c>
      <c r="C79" s="49">
        <v>2070105</v>
      </c>
      <c r="D79" s="49" t="s">
        <v>403</v>
      </c>
      <c r="E79" s="73">
        <v>1</v>
      </c>
      <c r="F79" s="49" t="s">
        <v>403</v>
      </c>
      <c r="G79" s="20" t="s">
        <v>232</v>
      </c>
    </row>
    <row r="80" ht="39" customHeight="1" spans="1:7">
      <c r="A80" s="204">
        <v>76</v>
      </c>
      <c r="B80" s="49" t="s">
        <v>404</v>
      </c>
      <c r="C80" s="49">
        <v>2069999</v>
      </c>
      <c r="D80" s="49" t="s">
        <v>403</v>
      </c>
      <c r="E80" s="73">
        <v>5.5</v>
      </c>
      <c r="F80" s="49" t="s">
        <v>403</v>
      </c>
      <c r="G80" s="20" t="s">
        <v>232</v>
      </c>
    </row>
    <row r="81" ht="40.5" customHeight="1" spans="1:7">
      <c r="A81" s="204">
        <v>77</v>
      </c>
      <c r="B81" s="49" t="s">
        <v>405</v>
      </c>
      <c r="C81" s="49">
        <v>2070104</v>
      </c>
      <c r="D81" s="49" t="s">
        <v>406</v>
      </c>
      <c r="E81" s="73">
        <v>6.8</v>
      </c>
      <c r="F81" s="49" t="s">
        <v>407</v>
      </c>
      <c r="G81" s="20" t="s">
        <v>232</v>
      </c>
    </row>
    <row r="82" ht="28.5" customHeight="1" spans="1:7">
      <c r="A82" s="204">
        <v>78</v>
      </c>
      <c r="B82" s="54" t="s">
        <v>408</v>
      </c>
      <c r="C82" s="54">
        <v>2080109</v>
      </c>
      <c r="D82" s="54" t="s">
        <v>409</v>
      </c>
      <c r="E82" s="55">
        <v>48.6</v>
      </c>
      <c r="F82" s="49"/>
      <c r="G82" s="20" t="s">
        <v>232</v>
      </c>
    </row>
    <row r="83" ht="60.75" customHeight="1" spans="1:7">
      <c r="A83" s="204">
        <v>79</v>
      </c>
      <c r="B83" s="49" t="s">
        <v>410</v>
      </c>
      <c r="C83" s="49">
        <v>2060702</v>
      </c>
      <c r="D83" s="49" t="s">
        <v>411</v>
      </c>
      <c r="E83" s="73">
        <v>8.3</v>
      </c>
      <c r="F83" s="49" t="s">
        <v>412</v>
      </c>
      <c r="G83" s="20" t="s">
        <v>232</v>
      </c>
    </row>
    <row r="84" s="12" customFormat="1" ht="20.25" customHeight="1" spans="1:7">
      <c r="A84" s="204">
        <v>80</v>
      </c>
      <c r="B84" s="56"/>
      <c r="C84" s="56"/>
      <c r="D84" s="204" t="s">
        <v>413</v>
      </c>
      <c r="E84" s="205">
        <f>SUM(E85:E89)</f>
        <v>2006.412311</v>
      </c>
      <c r="F84" s="56"/>
      <c r="G84" s="225"/>
    </row>
    <row r="85" ht="20.25" customHeight="1" spans="1:7">
      <c r="A85" s="204">
        <v>81</v>
      </c>
      <c r="B85" s="38" t="s">
        <v>414</v>
      </c>
      <c r="C85" s="20">
        <v>2200509</v>
      </c>
      <c r="D85" s="20" t="s">
        <v>299</v>
      </c>
      <c r="E85" s="38">
        <v>37.73</v>
      </c>
      <c r="F85" s="20" t="s">
        <v>415</v>
      </c>
      <c r="G85" s="20" t="s">
        <v>416</v>
      </c>
    </row>
    <row r="86" ht="20.25" customHeight="1" spans="1:7">
      <c r="A86" s="204">
        <v>82</v>
      </c>
      <c r="B86" s="38" t="s">
        <v>417</v>
      </c>
      <c r="C86" s="20">
        <v>2040101</v>
      </c>
      <c r="D86" s="203" t="s">
        <v>418</v>
      </c>
      <c r="E86" s="38">
        <v>38</v>
      </c>
      <c r="F86" s="203"/>
      <c r="G86" s="20" t="s">
        <v>416</v>
      </c>
    </row>
    <row r="87" ht="102" customHeight="1" spans="1:7">
      <c r="A87" s="204">
        <v>83</v>
      </c>
      <c r="B87" s="38" t="s">
        <v>419</v>
      </c>
      <c r="C87" s="20">
        <v>2240204</v>
      </c>
      <c r="D87" s="203" t="s">
        <v>420</v>
      </c>
      <c r="E87" s="38">
        <v>1599.45</v>
      </c>
      <c r="F87" s="20" t="s">
        <v>421</v>
      </c>
      <c r="G87" s="20" t="s">
        <v>416</v>
      </c>
    </row>
    <row r="88" ht="19.5" customHeight="1" spans="1:7">
      <c r="A88" s="204">
        <v>84</v>
      </c>
      <c r="B88" s="38" t="s">
        <v>422</v>
      </c>
      <c r="C88" s="20">
        <v>2030699</v>
      </c>
      <c r="D88" s="203" t="s">
        <v>423</v>
      </c>
      <c r="E88" s="38">
        <v>300.81</v>
      </c>
      <c r="F88" s="20" t="s">
        <v>424</v>
      </c>
      <c r="G88" s="20" t="s">
        <v>416</v>
      </c>
    </row>
    <row r="89" ht="177" customHeight="1" spans="1:7">
      <c r="A89" s="204">
        <v>85</v>
      </c>
      <c r="B89" s="38" t="s">
        <v>425</v>
      </c>
      <c r="C89" s="20">
        <v>2200509</v>
      </c>
      <c r="D89" s="203" t="s">
        <v>426</v>
      </c>
      <c r="E89" s="203">
        <v>30.422311</v>
      </c>
      <c r="F89" s="20" t="s">
        <v>427</v>
      </c>
      <c r="G89" s="20" t="s">
        <v>416</v>
      </c>
    </row>
    <row r="90" s="12" customFormat="1" ht="20.25" customHeight="1" spans="1:7">
      <c r="A90" s="204">
        <v>86</v>
      </c>
      <c r="B90" s="56"/>
      <c r="C90" s="56"/>
      <c r="D90" s="204" t="s">
        <v>428</v>
      </c>
      <c r="E90" s="205">
        <f>SUM(E91:E172)</f>
        <v>33434.55006</v>
      </c>
      <c r="F90" s="56"/>
      <c r="G90" s="225"/>
    </row>
    <row r="91" ht="28.5" spans="1:7">
      <c r="A91" s="204">
        <v>87</v>
      </c>
      <c r="B91" s="38" t="s">
        <v>243</v>
      </c>
      <c r="C91" s="20">
        <v>2049902</v>
      </c>
      <c r="D91" s="206" t="s">
        <v>429</v>
      </c>
      <c r="E91" s="207">
        <v>100</v>
      </c>
      <c r="F91" s="20" t="s">
        <v>430</v>
      </c>
      <c r="G91" s="20" t="s">
        <v>431</v>
      </c>
    </row>
    <row r="92" ht="260.25" customHeight="1" spans="1:7">
      <c r="A92" s="204">
        <v>88</v>
      </c>
      <c r="B92" s="38" t="s">
        <v>252</v>
      </c>
      <c r="C92" s="20">
        <v>2130705</v>
      </c>
      <c r="D92" s="20" t="s">
        <v>432</v>
      </c>
      <c r="E92" s="38">
        <v>1088</v>
      </c>
      <c r="F92" s="34" t="s">
        <v>433</v>
      </c>
      <c r="G92" s="20" t="s">
        <v>431</v>
      </c>
    </row>
    <row r="93" ht="208.5" customHeight="1" spans="1:7">
      <c r="A93" s="204">
        <v>89</v>
      </c>
      <c r="B93" s="38" t="s">
        <v>252</v>
      </c>
      <c r="C93" s="20">
        <v>2130705</v>
      </c>
      <c r="D93" s="20" t="s">
        <v>432</v>
      </c>
      <c r="E93" s="38">
        <v>287</v>
      </c>
      <c r="F93" s="226" t="s">
        <v>434</v>
      </c>
      <c r="G93" s="20" t="s">
        <v>431</v>
      </c>
    </row>
    <row r="94" ht="40.5" customHeight="1" spans="1:7">
      <c r="A94" s="204">
        <v>90</v>
      </c>
      <c r="B94" s="20" t="s">
        <v>335</v>
      </c>
      <c r="C94" s="20">
        <v>2100408</v>
      </c>
      <c r="D94" s="227" t="s">
        <v>435</v>
      </c>
      <c r="E94" s="228">
        <v>221.7984</v>
      </c>
      <c r="F94" s="226" t="s">
        <v>436</v>
      </c>
      <c r="G94" s="226" t="s">
        <v>437</v>
      </c>
    </row>
    <row r="95" ht="40.5" customHeight="1" spans="1:7">
      <c r="A95" s="204">
        <v>91</v>
      </c>
      <c r="B95" s="20" t="s">
        <v>335</v>
      </c>
      <c r="C95" s="20">
        <v>2109999</v>
      </c>
      <c r="D95" s="227" t="s">
        <v>438</v>
      </c>
      <c r="E95" s="228">
        <v>146.08</v>
      </c>
      <c r="F95" s="226" t="s">
        <v>439</v>
      </c>
      <c r="G95" s="226" t="s">
        <v>437</v>
      </c>
    </row>
    <row r="96" ht="40.5" customHeight="1" spans="1:7">
      <c r="A96" s="204">
        <v>92</v>
      </c>
      <c r="B96" s="20" t="s">
        <v>335</v>
      </c>
      <c r="C96" s="20">
        <v>2100302</v>
      </c>
      <c r="D96" s="227" t="s">
        <v>440</v>
      </c>
      <c r="E96" s="229">
        <v>192.6</v>
      </c>
      <c r="F96" s="226" t="s">
        <v>441</v>
      </c>
      <c r="G96" s="226" t="s">
        <v>437</v>
      </c>
    </row>
    <row r="97" ht="60.75" customHeight="1" spans="1:7">
      <c r="A97" s="204">
        <v>93</v>
      </c>
      <c r="B97" s="20" t="s">
        <v>335</v>
      </c>
      <c r="C97" s="20">
        <v>2100399</v>
      </c>
      <c r="D97" s="227" t="s">
        <v>442</v>
      </c>
      <c r="E97" s="228">
        <v>61.8048</v>
      </c>
      <c r="F97" s="226" t="s">
        <v>443</v>
      </c>
      <c r="G97" s="226" t="s">
        <v>437</v>
      </c>
    </row>
    <row r="98" ht="40.5" customHeight="1" spans="1:7">
      <c r="A98" s="204">
        <v>94</v>
      </c>
      <c r="B98" s="20" t="s">
        <v>444</v>
      </c>
      <c r="C98" s="20">
        <v>2100401</v>
      </c>
      <c r="D98" s="20" t="s">
        <v>445</v>
      </c>
      <c r="E98" s="38">
        <v>73</v>
      </c>
      <c r="F98" s="20" t="s">
        <v>446</v>
      </c>
      <c r="G98" s="226" t="s">
        <v>437</v>
      </c>
    </row>
    <row r="99" ht="40.5" customHeight="1" spans="1:7">
      <c r="A99" s="204">
        <v>95</v>
      </c>
      <c r="B99" s="20" t="s">
        <v>444</v>
      </c>
      <c r="C99" s="20">
        <v>2100401</v>
      </c>
      <c r="D99" s="20" t="s">
        <v>447</v>
      </c>
      <c r="E99" s="38">
        <v>39.81</v>
      </c>
      <c r="F99" s="20" t="s">
        <v>448</v>
      </c>
      <c r="G99" s="226" t="s">
        <v>437</v>
      </c>
    </row>
    <row r="100" ht="60.75" customHeight="1" spans="1:7">
      <c r="A100" s="204">
        <v>96</v>
      </c>
      <c r="B100" s="20" t="s">
        <v>449</v>
      </c>
      <c r="C100" s="20">
        <v>2100206</v>
      </c>
      <c r="D100" s="20" t="s">
        <v>450</v>
      </c>
      <c r="E100" s="38">
        <v>67.6</v>
      </c>
      <c r="F100" s="20" t="s">
        <v>451</v>
      </c>
      <c r="G100" s="226" t="s">
        <v>437</v>
      </c>
    </row>
    <row r="101" ht="84" customHeight="1" spans="1:7">
      <c r="A101" s="204">
        <v>97</v>
      </c>
      <c r="B101" s="20" t="s">
        <v>449</v>
      </c>
      <c r="C101" s="20">
        <v>2100206</v>
      </c>
      <c r="D101" s="20" t="s">
        <v>452</v>
      </c>
      <c r="E101" s="38">
        <v>3.5</v>
      </c>
      <c r="F101" s="20" t="s">
        <v>453</v>
      </c>
      <c r="G101" s="226" t="s">
        <v>437</v>
      </c>
    </row>
    <row r="102" ht="60.75" customHeight="1" spans="1:7">
      <c r="A102" s="204">
        <v>98</v>
      </c>
      <c r="B102" s="20" t="s">
        <v>449</v>
      </c>
      <c r="C102" s="20">
        <v>2100206</v>
      </c>
      <c r="D102" s="20" t="s">
        <v>454</v>
      </c>
      <c r="E102" s="38">
        <v>20.8</v>
      </c>
      <c r="F102" s="20" t="s">
        <v>455</v>
      </c>
      <c r="G102" s="226" t="s">
        <v>437</v>
      </c>
    </row>
    <row r="103" ht="81" customHeight="1" spans="1:7">
      <c r="A103" s="204">
        <v>99</v>
      </c>
      <c r="B103" s="20" t="s">
        <v>449</v>
      </c>
      <c r="C103" s="20">
        <v>2100206</v>
      </c>
      <c r="D103" s="20" t="s">
        <v>456</v>
      </c>
      <c r="E103" s="38">
        <v>20.16</v>
      </c>
      <c r="F103" s="20" t="s">
        <v>457</v>
      </c>
      <c r="G103" s="226" t="s">
        <v>437</v>
      </c>
    </row>
    <row r="104" ht="60.75" customHeight="1" spans="1:7">
      <c r="A104" s="204">
        <v>100</v>
      </c>
      <c r="B104" s="20" t="s">
        <v>449</v>
      </c>
      <c r="C104" s="20">
        <v>2100206</v>
      </c>
      <c r="D104" s="20" t="s">
        <v>458</v>
      </c>
      <c r="E104" s="38">
        <v>15.93</v>
      </c>
      <c r="F104" s="20" t="s">
        <v>459</v>
      </c>
      <c r="G104" s="226" t="s">
        <v>437</v>
      </c>
    </row>
    <row r="105" ht="141.75" customHeight="1" spans="1:7">
      <c r="A105" s="204">
        <v>101</v>
      </c>
      <c r="B105" s="20" t="s">
        <v>339</v>
      </c>
      <c r="C105" s="20">
        <v>2082101</v>
      </c>
      <c r="D105" s="20" t="s">
        <v>460</v>
      </c>
      <c r="E105" s="220">
        <v>800.796</v>
      </c>
      <c r="F105" s="20" t="s">
        <v>461</v>
      </c>
      <c r="G105" s="226" t="s">
        <v>437</v>
      </c>
    </row>
    <row r="106" ht="60.75" customHeight="1" spans="1:7">
      <c r="A106" s="204">
        <v>102</v>
      </c>
      <c r="B106" s="20" t="s">
        <v>339</v>
      </c>
      <c r="C106" s="20">
        <v>2082102</v>
      </c>
      <c r="D106" s="20" t="s">
        <v>462</v>
      </c>
      <c r="E106" s="220">
        <v>120.36</v>
      </c>
      <c r="F106" s="20" t="s">
        <v>463</v>
      </c>
      <c r="G106" s="226" t="s">
        <v>437</v>
      </c>
    </row>
    <row r="107" ht="40.5" customHeight="1" spans="1:7">
      <c r="A107" s="204">
        <v>103</v>
      </c>
      <c r="B107" s="20" t="s">
        <v>339</v>
      </c>
      <c r="C107" s="20">
        <v>2082501</v>
      </c>
      <c r="D107" s="20" t="s">
        <v>464</v>
      </c>
      <c r="E107" s="38">
        <v>6.6012</v>
      </c>
      <c r="F107" s="20" t="s">
        <v>465</v>
      </c>
      <c r="G107" s="226" t="s">
        <v>437</v>
      </c>
    </row>
    <row r="108" ht="162" customHeight="1" spans="1:7">
      <c r="A108" s="204">
        <v>104</v>
      </c>
      <c r="B108" s="20" t="s">
        <v>339</v>
      </c>
      <c r="C108" s="20">
        <v>2081901</v>
      </c>
      <c r="D108" s="20" t="s">
        <v>466</v>
      </c>
      <c r="E108" s="38">
        <v>1159</v>
      </c>
      <c r="F108" s="20" t="s">
        <v>467</v>
      </c>
      <c r="G108" s="226" t="s">
        <v>437</v>
      </c>
    </row>
    <row r="109" ht="121.5" customHeight="1" spans="1:7">
      <c r="A109" s="204">
        <v>105</v>
      </c>
      <c r="B109" s="20" t="s">
        <v>339</v>
      </c>
      <c r="C109" s="20">
        <v>2081902</v>
      </c>
      <c r="D109" s="20" t="s">
        <v>468</v>
      </c>
      <c r="E109" s="38">
        <v>2136</v>
      </c>
      <c r="F109" s="20" t="s">
        <v>469</v>
      </c>
      <c r="G109" s="226" t="s">
        <v>437</v>
      </c>
    </row>
    <row r="110" ht="60.75" customHeight="1" spans="1:7">
      <c r="A110" s="204">
        <v>106</v>
      </c>
      <c r="B110" s="20" t="s">
        <v>339</v>
      </c>
      <c r="C110" s="20">
        <v>2081002</v>
      </c>
      <c r="D110" s="20" t="s">
        <v>470</v>
      </c>
      <c r="E110" s="38">
        <v>858.6</v>
      </c>
      <c r="F110" s="230" t="s">
        <v>471</v>
      </c>
      <c r="G110" s="226" t="s">
        <v>437</v>
      </c>
    </row>
    <row r="111" ht="60.75" customHeight="1" spans="1:7">
      <c r="A111" s="204">
        <v>107</v>
      </c>
      <c r="B111" s="20" t="s">
        <v>339</v>
      </c>
      <c r="C111" s="20">
        <v>2081002</v>
      </c>
      <c r="D111" s="20" t="s">
        <v>472</v>
      </c>
      <c r="E111" s="38">
        <v>7.44</v>
      </c>
      <c r="F111" s="20" t="s">
        <v>473</v>
      </c>
      <c r="G111" s="226" t="s">
        <v>437</v>
      </c>
    </row>
    <row r="112" ht="40.5" customHeight="1" spans="1:7">
      <c r="A112" s="204">
        <v>108</v>
      </c>
      <c r="B112" s="20" t="s">
        <v>339</v>
      </c>
      <c r="C112" s="20">
        <v>2082001</v>
      </c>
      <c r="D112" s="20" t="s">
        <v>474</v>
      </c>
      <c r="E112" s="38">
        <v>58</v>
      </c>
      <c r="F112" s="20" t="s">
        <v>475</v>
      </c>
      <c r="G112" s="226" t="s">
        <v>437</v>
      </c>
    </row>
    <row r="113" ht="81" customHeight="1" spans="1:7">
      <c r="A113" s="204">
        <v>109</v>
      </c>
      <c r="B113" s="20" t="s">
        <v>339</v>
      </c>
      <c r="C113" s="20">
        <v>2081001</v>
      </c>
      <c r="D113" s="20" t="s">
        <v>476</v>
      </c>
      <c r="E113" s="71">
        <v>35.1</v>
      </c>
      <c r="F113" s="231" t="s">
        <v>477</v>
      </c>
      <c r="G113" s="226" t="s">
        <v>437</v>
      </c>
    </row>
    <row r="114" ht="81" customHeight="1" spans="1:7">
      <c r="A114" s="204">
        <v>110</v>
      </c>
      <c r="B114" s="20" t="s">
        <v>339</v>
      </c>
      <c r="C114" s="20">
        <v>2081001</v>
      </c>
      <c r="D114" s="20" t="s">
        <v>478</v>
      </c>
      <c r="E114" s="71">
        <v>18.9</v>
      </c>
      <c r="F114" s="231" t="s">
        <v>479</v>
      </c>
      <c r="G114" s="226" t="s">
        <v>437</v>
      </c>
    </row>
    <row r="115" ht="81" customHeight="1" spans="1:7">
      <c r="A115" s="204">
        <v>111</v>
      </c>
      <c r="B115" s="20" t="s">
        <v>339</v>
      </c>
      <c r="C115" s="20">
        <v>2081001</v>
      </c>
      <c r="D115" s="20" t="s">
        <v>480</v>
      </c>
      <c r="E115" s="71">
        <v>156</v>
      </c>
      <c r="F115" s="231" t="s">
        <v>481</v>
      </c>
      <c r="G115" s="226" t="s">
        <v>437</v>
      </c>
    </row>
    <row r="116" ht="60.75" customHeight="1" spans="1:7">
      <c r="A116" s="204">
        <v>112</v>
      </c>
      <c r="B116" s="20" t="s">
        <v>339</v>
      </c>
      <c r="C116" s="20">
        <v>2081001</v>
      </c>
      <c r="D116" s="20" t="s">
        <v>482</v>
      </c>
      <c r="E116" s="71">
        <v>49.68</v>
      </c>
      <c r="F116" s="231" t="s">
        <v>483</v>
      </c>
      <c r="G116" s="226" t="s">
        <v>437</v>
      </c>
    </row>
    <row r="117" ht="81" customHeight="1" spans="1:7">
      <c r="A117" s="204">
        <v>113</v>
      </c>
      <c r="B117" s="20" t="s">
        <v>339</v>
      </c>
      <c r="C117" s="20">
        <v>2081107</v>
      </c>
      <c r="D117" s="20" t="s">
        <v>484</v>
      </c>
      <c r="E117" s="71">
        <v>205.44</v>
      </c>
      <c r="F117" s="219" t="s">
        <v>485</v>
      </c>
      <c r="G117" s="226" t="s">
        <v>437</v>
      </c>
    </row>
    <row r="118" ht="81" customHeight="1" spans="1:7">
      <c r="A118" s="204">
        <v>114</v>
      </c>
      <c r="B118" s="20" t="s">
        <v>339</v>
      </c>
      <c r="C118" s="20">
        <v>2080299</v>
      </c>
      <c r="D118" s="34" t="s">
        <v>486</v>
      </c>
      <c r="E118" s="71">
        <v>10</v>
      </c>
      <c r="F118" s="232" t="s">
        <v>487</v>
      </c>
      <c r="G118" s="20" t="s">
        <v>437</v>
      </c>
    </row>
    <row r="119" ht="60.75" customHeight="1" spans="1:7">
      <c r="A119" s="204">
        <v>115</v>
      </c>
      <c r="B119" s="20" t="s">
        <v>339</v>
      </c>
      <c r="C119" s="20">
        <v>2081099</v>
      </c>
      <c r="D119" s="34" t="s">
        <v>488</v>
      </c>
      <c r="E119" s="71">
        <v>35.47</v>
      </c>
      <c r="F119" s="219" t="s">
        <v>489</v>
      </c>
      <c r="G119" s="20" t="s">
        <v>437</v>
      </c>
    </row>
    <row r="120" ht="40.5" customHeight="1" spans="1:7">
      <c r="A120" s="204">
        <v>116</v>
      </c>
      <c r="B120" s="20" t="s">
        <v>339</v>
      </c>
      <c r="C120" s="20">
        <v>2082501</v>
      </c>
      <c r="D120" s="34" t="s">
        <v>490</v>
      </c>
      <c r="E120" s="71">
        <v>24.21</v>
      </c>
      <c r="F120" s="219" t="s">
        <v>491</v>
      </c>
      <c r="G120" s="20" t="s">
        <v>437</v>
      </c>
    </row>
    <row r="121" ht="40.5" customHeight="1" spans="1:7">
      <c r="A121" s="204">
        <v>117</v>
      </c>
      <c r="B121" s="20" t="s">
        <v>492</v>
      </c>
      <c r="C121" s="20">
        <v>2081004</v>
      </c>
      <c r="D121" s="20" t="s">
        <v>493</v>
      </c>
      <c r="E121" s="38">
        <v>188</v>
      </c>
      <c r="F121" s="233"/>
      <c r="G121" s="20" t="s">
        <v>437</v>
      </c>
    </row>
    <row r="122" ht="20.25" customHeight="1" spans="1:7">
      <c r="A122" s="204">
        <v>118</v>
      </c>
      <c r="B122" s="20" t="s">
        <v>349</v>
      </c>
      <c r="C122" s="20">
        <v>2081199</v>
      </c>
      <c r="D122" s="20" t="s">
        <v>494</v>
      </c>
      <c r="E122" s="71">
        <v>4</v>
      </c>
      <c r="F122" s="20" t="s">
        <v>495</v>
      </c>
      <c r="G122" s="20" t="s">
        <v>437</v>
      </c>
    </row>
    <row r="123" ht="20.25" customHeight="1" spans="1:7">
      <c r="A123" s="204">
        <v>119</v>
      </c>
      <c r="B123" s="20" t="s">
        <v>349</v>
      </c>
      <c r="C123" s="20">
        <v>2081105</v>
      </c>
      <c r="D123" s="20" t="s">
        <v>496</v>
      </c>
      <c r="E123" s="71">
        <v>24</v>
      </c>
      <c r="F123" s="20" t="s">
        <v>497</v>
      </c>
      <c r="G123" s="20" t="s">
        <v>437</v>
      </c>
    </row>
    <row r="124" ht="20.25" customHeight="1" spans="1:7">
      <c r="A124" s="204">
        <v>120</v>
      </c>
      <c r="B124" s="20" t="s">
        <v>349</v>
      </c>
      <c r="C124" s="20">
        <v>2081105</v>
      </c>
      <c r="D124" s="20" t="s">
        <v>498</v>
      </c>
      <c r="E124" s="38">
        <v>72</v>
      </c>
      <c r="F124" s="20" t="s">
        <v>499</v>
      </c>
      <c r="G124" s="20" t="s">
        <v>437</v>
      </c>
    </row>
    <row r="125" ht="20.25" customHeight="1" spans="1:7">
      <c r="A125" s="204">
        <v>121</v>
      </c>
      <c r="B125" s="20" t="s">
        <v>349</v>
      </c>
      <c r="C125" s="20">
        <v>2081104</v>
      </c>
      <c r="D125" s="20" t="s">
        <v>500</v>
      </c>
      <c r="E125" s="71">
        <v>25</v>
      </c>
      <c r="F125" s="20" t="s">
        <v>501</v>
      </c>
      <c r="G125" s="20" t="s">
        <v>437</v>
      </c>
    </row>
    <row r="126" ht="20.25" customHeight="1" spans="1:7">
      <c r="A126" s="204">
        <v>122</v>
      </c>
      <c r="B126" s="20" t="s">
        <v>349</v>
      </c>
      <c r="C126" s="20">
        <v>2081104</v>
      </c>
      <c r="D126" s="20" t="s">
        <v>502</v>
      </c>
      <c r="E126" s="71">
        <v>15</v>
      </c>
      <c r="F126" s="20" t="s">
        <v>503</v>
      </c>
      <c r="G126" s="20" t="s">
        <v>437</v>
      </c>
    </row>
    <row r="127" ht="20.25" customHeight="1" spans="1:7">
      <c r="A127" s="204">
        <v>123</v>
      </c>
      <c r="B127" s="20" t="s">
        <v>349</v>
      </c>
      <c r="C127" s="20">
        <v>2081199</v>
      </c>
      <c r="D127" s="20" t="s">
        <v>504</v>
      </c>
      <c r="E127" s="71">
        <v>2</v>
      </c>
      <c r="F127" s="20" t="s">
        <v>505</v>
      </c>
      <c r="G127" s="20" t="s">
        <v>437</v>
      </c>
    </row>
    <row r="128" ht="40.5" customHeight="1" spans="1:7">
      <c r="A128" s="204">
        <v>124</v>
      </c>
      <c r="B128" s="20" t="s">
        <v>506</v>
      </c>
      <c r="C128" s="20">
        <v>2080799</v>
      </c>
      <c r="D128" s="20" t="s">
        <v>507</v>
      </c>
      <c r="E128" s="38">
        <v>350</v>
      </c>
      <c r="F128" s="20" t="s">
        <v>508</v>
      </c>
      <c r="G128" s="20" t="s">
        <v>437</v>
      </c>
    </row>
    <row r="129" ht="40.5" customHeight="1" spans="1:7">
      <c r="A129" s="204">
        <v>125</v>
      </c>
      <c r="B129" s="20" t="s">
        <v>506</v>
      </c>
      <c r="C129" s="20">
        <v>2130804</v>
      </c>
      <c r="D129" s="20" t="s">
        <v>509</v>
      </c>
      <c r="E129" s="38">
        <v>50</v>
      </c>
      <c r="F129" s="20" t="s">
        <v>510</v>
      </c>
      <c r="G129" s="20" t="s">
        <v>437</v>
      </c>
    </row>
    <row r="130" ht="81" customHeight="1" spans="1:7">
      <c r="A130" s="204">
        <v>126</v>
      </c>
      <c r="B130" s="20" t="s">
        <v>408</v>
      </c>
      <c r="C130" s="20">
        <v>2082702</v>
      </c>
      <c r="D130" s="20" t="s">
        <v>511</v>
      </c>
      <c r="E130" s="38">
        <v>30.2354</v>
      </c>
      <c r="F130" s="20" t="s">
        <v>512</v>
      </c>
      <c r="G130" s="20" t="s">
        <v>437</v>
      </c>
    </row>
    <row r="131" ht="60.75" customHeight="1" spans="1:7">
      <c r="A131" s="204">
        <v>127</v>
      </c>
      <c r="B131" s="20" t="s">
        <v>408</v>
      </c>
      <c r="C131" s="20">
        <v>2082702</v>
      </c>
      <c r="D131" s="20" t="s">
        <v>513</v>
      </c>
      <c r="E131" s="38">
        <v>20.9322</v>
      </c>
      <c r="F131" s="20" t="s">
        <v>514</v>
      </c>
      <c r="G131" s="20" t="s">
        <v>437</v>
      </c>
    </row>
    <row r="132" ht="81" customHeight="1" spans="1:7">
      <c r="A132" s="204">
        <v>128</v>
      </c>
      <c r="B132" s="20" t="s">
        <v>408</v>
      </c>
      <c r="C132" s="20">
        <v>2082602</v>
      </c>
      <c r="D132" s="20" t="s">
        <v>515</v>
      </c>
      <c r="E132" s="38">
        <v>4000</v>
      </c>
      <c r="F132" s="20" t="s">
        <v>516</v>
      </c>
      <c r="G132" s="20" t="s">
        <v>437</v>
      </c>
    </row>
    <row r="133" ht="60.75" customHeight="1" spans="1:7">
      <c r="A133" s="204">
        <v>129</v>
      </c>
      <c r="B133" s="20" t="s">
        <v>408</v>
      </c>
      <c r="C133" s="20">
        <v>2082602</v>
      </c>
      <c r="D133" s="20" t="s">
        <v>517</v>
      </c>
      <c r="E133" s="38">
        <v>224.7</v>
      </c>
      <c r="F133" s="20" t="s">
        <v>518</v>
      </c>
      <c r="G133" s="20" t="s">
        <v>437</v>
      </c>
    </row>
    <row r="134" ht="81" customHeight="1" spans="1:7">
      <c r="A134" s="204">
        <v>130</v>
      </c>
      <c r="B134" s="20" t="s">
        <v>408</v>
      </c>
      <c r="C134" s="20">
        <v>2089999</v>
      </c>
      <c r="D134" s="20" t="s">
        <v>519</v>
      </c>
      <c r="E134" s="38">
        <v>47.27</v>
      </c>
      <c r="F134" s="20" t="s">
        <v>520</v>
      </c>
      <c r="G134" s="20" t="s">
        <v>437</v>
      </c>
    </row>
    <row r="135" ht="60.75" customHeight="1" spans="1:7">
      <c r="A135" s="204">
        <v>131</v>
      </c>
      <c r="B135" s="20" t="s">
        <v>408</v>
      </c>
      <c r="C135" s="20">
        <v>2089999</v>
      </c>
      <c r="D135" s="20" t="s">
        <v>521</v>
      </c>
      <c r="E135" s="38">
        <v>15.63036</v>
      </c>
      <c r="F135" s="20" t="s">
        <v>522</v>
      </c>
      <c r="G135" s="20" t="s">
        <v>437</v>
      </c>
    </row>
    <row r="136" ht="141.75" customHeight="1" spans="1:7">
      <c r="A136" s="204">
        <v>132</v>
      </c>
      <c r="B136" s="20" t="s">
        <v>408</v>
      </c>
      <c r="C136" s="20">
        <v>2082602</v>
      </c>
      <c r="D136" s="20" t="s">
        <v>523</v>
      </c>
      <c r="E136" s="38">
        <v>218.31</v>
      </c>
      <c r="F136" s="20" t="s">
        <v>524</v>
      </c>
      <c r="G136" s="20" t="s">
        <v>437</v>
      </c>
    </row>
    <row r="137" ht="60.75" customHeight="1" spans="1:7">
      <c r="A137" s="204">
        <v>133</v>
      </c>
      <c r="B137" s="20" t="s">
        <v>408</v>
      </c>
      <c r="C137" s="20">
        <v>2082602</v>
      </c>
      <c r="D137" s="20" t="s">
        <v>523</v>
      </c>
      <c r="E137" s="38">
        <v>1147</v>
      </c>
      <c r="F137" s="20" t="s">
        <v>525</v>
      </c>
      <c r="G137" s="20" t="s">
        <v>437</v>
      </c>
    </row>
    <row r="138" ht="40.5" customHeight="1" spans="1:7">
      <c r="A138" s="204">
        <v>134</v>
      </c>
      <c r="B138" s="20" t="s">
        <v>408</v>
      </c>
      <c r="C138" s="20">
        <v>2082602</v>
      </c>
      <c r="D138" s="20" t="s">
        <v>526</v>
      </c>
      <c r="E138" s="38">
        <v>150</v>
      </c>
      <c r="F138" s="20" t="s">
        <v>527</v>
      </c>
      <c r="G138" s="20" t="s">
        <v>437</v>
      </c>
    </row>
    <row r="139" ht="40.5" customHeight="1" spans="1:7">
      <c r="A139" s="204">
        <v>135</v>
      </c>
      <c r="B139" s="20" t="s">
        <v>408</v>
      </c>
      <c r="C139" s="20">
        <v>2082602</v>
      </c>
      <c r="D139" s="20" t="s">
        <v>528</v>
      </c>
      <c r="E139" s="38">
        <v>53</v>
      </c>
      <c r="F139" s="20" t="s">
        <v>529</v>
      </c>
      <c r="G139" s="20" t="s">
        <v>437</v>
      </c>
    </row>
    <row r="140" ht="40.5" customHeight="1" spans="1:7">
      <c r="A140" s="204">
        <v>136</v>
      </c>
      <c r="B140" s="20" t="s">
        <v>408</v>
      </c>
      <c r="C140" s="20">
        <v>2082602</v>
      </c>
      <c r="D140" s="20" t="s">
        <v>523</v>
      </c>
      <c r="E140" s="38">
        <v>1904.64</v>
      </c>
      <c r="F140" s="20" t="s">
        <v>530</v>
      </c>
      <c r="G140" s="20" t="s">
        <v>437</v>
      </c>
    </row>
    <row r="141" ht="152.25" customHeight="1" spans="1:7">
      <c r="A141" s="204">
        <v>137</v>
      </c>
      <c r="B141" s="20" t="s">
        <v>408</v>
      </c>
      <c r="C141" s="20">
        <v>2082602</v>
      </c>
      <c r="D141" s="234" t="s">
        <v>531</v>
      </c>
      <c r="E141" s="235">
        <v>1305.6</v>
      </c>
      <c r="F141" s="234" t="s">
        <v>532</v>
      </c>
      <c r="G141" s="20" t="s">
        <v>437</v>
      </c>
    </row>
    <row r="142" ht="69.75" customHeight="1" spans="1:7">
      <c r="A142" s="204">
        <v>138</v>
      </c>
      <c r="B142" s="20" t="s">
        <v>408</v>
      </c>
      <c r="C142" s="20">
        <v>2082602</v>
      </c>
      <c r="D142" s="20" t="s">
        <v>533</v>
      </c>
      <c r="E142" s="38">
        <v>131.58</v>
      </c>
      <c r="F142" s="20" t="s">
        <v>534</v>
      </c>
      <c r="G142" s="20" t="s">
        <v>437</v>
      </c>
    </row>
    <row r="143" ht="40.5" customHeight="1" spans="1:7">
      <c r="A143" s="204">
        <v>139</v>
      </c>
      <c r="B143" s="28" t="s">
        <v>351</v>
      </c>
      <c r="C143" s="28">
        <v>2080902</v>
      </c>
      <c r="D143" s="28" t="s">
        <v>535</v>
      </c>
      <c r="E143" s="221">
        <v>7</v>
      </c>
      <c r="F143" s="28" t="s">
        <v>536</v>
      </c>
      <c r="G143" s="20" t="s">
        <v>437</v>
      </c>
    </row>
    <row r="144" ht="40.5" customHeight="1" spans="1:7">
      <c r="A144" s="204">
        <v>140</v>
      </c>
      <c r="B144" s="28" t="s">
        <v>351</v>
      </c>
      <c r="C144" s="28">
        <v>2101199</v>
      </c>
      <c r="D144" s="28" t="s">
        <v>537</v>
      </c>
      <c r="E144" s="221">
        <v>120</v>
      </c>
      <c r="F144" s="28"/>
      <c r="G144" s="20" t="s">
        <v>437</v>
      </c>
    </row>
    <row r="145" ht="40.5" customHeight="1" spans="1:7">
      <c r="A145" s="204">
        <v>141</v>
      </c>
      <c r="B145" s="28" t="s">
        <v>351</v>
      </c>
      <c r="C145" s="28">
        <v>2101301</v>
      </c>
      <c r="D145" s="28" t="s">
        <v>538</v>
      </c>
      <c r="E145" s="221">
        <v>2000</v>
      </c>
      <c r="F145" s="28"/>
      <c r="G145" s="20" t="s">
        <v>437</v>
      </c>
    </row>
    <row r="146" ht="81" customHeight="1" spans="1:7">
      <c r="A146" s="204">
        <v>142</v>
      </c>
      <c r="B146" s="70" t="s">
        <v>351</v>
      </c>
      <c r="C146" s="70">
        <v>2101202</v>
      </c>
      <c r="D146" s="70" t="s">
        <v>539</v>
      </c>
      <c r="E146" s="216">
        <v>1653.47</v>
      </c>
      <c r="F146" s="70" t="s">
        <v>540</v>
      </c>
      <c r="G146" s="20" t="s">
        <v>437</v>
      </c>
    </row>
    <row r="147" ht="141.75" customHeight="1" spans="1:7">
      <c r="A147" s="204">
        <v>143</v>
      </c>
      <c r="B147" s="70" t="s">
        <v>351</v>
      </c>
      <c r="C147" s="70">
        <v>2101201</v>
      </c>
      <c r="D147" s="70" t="s">
        <v>541</v>
      </c>
      <c r="E147" s="216">
        <v>3079.8757</v>
      </c>
      <c r="F147" s="70" t="s">
        <v>542</v>
      </c>
      <c r="G147" s="20" t="s">
        <v>437</v>
      </c>
    </row>
    <row r="148" ht="40.5" customHeight="1" spans="1:7">
      <c r="A148" s="204">
        <v>144</v>
      </c>
      <c r="B148" s="28" t="s">
        <v>351</v>
      </c>
      <c r="C148" s="28">
        <v>2109999</v>
      </c>
      <c r="D148" s="28" t="s">
        <v>543</v>
      </c>
      <c r="E148" s="221">
        <v>5.5</v>
      </c>
      <c r="F148" s="28" t="s">
        <v>544</v>
      </c>
      <c r="G148" s="20" t="s">
        <v>437</v>
      </c>
    </row>
    <row r="149" ht="20.25" customHeight="1" spans="1:7">
      <c r="A149" s="204">
        <v>145</v>
      </c>
      <c r="B149" s="20" t="s">
        <v>545</v>
      </c>
      <c r="C149" s="20">
        <v>2100201</v>
      </c>
      <c r="D149" s="20" t="s">
        <v>546</v>
      </c>
      <c r="E149" s="38">
        <v>50.3</v>
      </c>
      <c r="F149" s="20" t="s">
        <v>547</v>
      </c>
      <c r="G149" s="20" t="s">
        <v>437</v>
      </c>
    </row>
    <row r="150" ht="40.5" customHeight="1" spans="1:7">
      <c r="A150" s="204">
        <v>146</v>
      </c>
      <c r="B150" s="20" t="s">
        <v>548</v>
      </c>
      <c r="C150" s="20">
        <v>2100202</v>
      </c>
      <c r="D150" s="20" t="s">
        <v>549</v>
      </c>
      <c r="E150" s="38">
        <v>28</v>
      </c>
      <c r="F150" s="20" t="s">
        <v>550</v>
      </c>
      <c r="G150" s="20" t="s">
        <v>437</v>
      </c>
    </row>
    <row r="151" ht="101.25" customHeight="1" spans="1:7">
      <c r="A151" s="204">
        <v>147</v>
      </c>
      <c r="B151" s="34" t="s">
        <v>356</v>
      </c>
      <c r="C151" s="34">
        <v>2080805</v>
      </c>
      <c r="D151" s="20" t="s">
        <v>551</v>
      </c>
      <c r="E151" s="38">
        <v>647.5</v>
      </c>
      <c r="F151" s="213" t="s">
        <v>552</v>
      </c>
      <c r="G151" s="20" t="s">
        <v>437</v>
      </c>
    </row>
    <row r="152" ht="182.25" customHeight="1" spans="1:7">
      <c r="A152" s="204">
        <v>148</v>
      </c>
      <c r="B152" s="34" t="s">
        <v>356</v>
      </c>
      <c r="C152" s="34">
        <v>2080901</v>
      </c>
      <c r="D152" s="20" t="s">
        <v>553</v>
      </c>
      <c r="E152" s="38">
        <v>336.27</v>
      </c>
      <c r="F152" s="213" t="s">
        <v>554</v>
      </c>
      <c r="G152" s="20" t="s">
        <v>437</v>
      </c>
    </row>
    <row r="153" ht="57" spans="1:7">
      <c r="A153" s="204">
        <v>149</v>
      </c>
      <c r="B153" s="71" t="s">
        <v>356</v>
      </c>
      <c r="C153" s="34">
        <v>2082802</v>
      </c>
      <c r="D153" s="20" t="s">
        <v>555</v>
      </c>
      <c r="E153" s="38">
        <v>523</v>
      </c>
      <c r="F153" s="20" t="s">
        <v>556</v>
      </c>
      <c r="G153" s="20" t="s">
        <v>431</v>
      </c>
    </row>
    <row r="154" ht="40.5" customHeight="1" spans="1:7">
      <c r="A154" s="204">
        <v>150</v>
      </c>
      <c r="B154" s="20" t="s">
        <v>557</v>
      </c>
      <c r="C154" s="20">
        <v>2130599</v>
      </c>
      <c r="D154" s="20" t="s">
        <v>558</v>
      </c>
      <c r="E154" s="38">
        <v>360</v>
      </c>
      <c r="F154" s="20" t="s">
        <v>559</v>
      </c>
      <c r="G154" s="203" t="s">
        <v>437</v>
      </c>
    </row>
    <row r="155" ht="76.5" customHeight="1" spans="1:7">
      <c r="A155" s="204">
        <v>151</v>
      </c>
      <c r="B155" s="20" t="s">
        <v>557</v>
      </c>
      <c r="C155" s="20">
        <v>2130599</v>
      </c>
      <c r="D155" s="20" t="s">
        <v>560</v>
      </c>
      <c r="E155" s="38">
        <v>171</v>
      </c>
      <c r="F155" s="20" t="s">
        <v>561</v>
      </c>
      <c r="G155" s="203" t="s">
        <v>437</v>
      </c>
    </row>
    <row r="156" ht="153.75" customHeight="1" spans="1:7">
      <c r="A156" s="204">
        <v>152</v>
      </c>
      <c r="B156" s="20" t="s">
        <v>562</v>
      </c>
      <c r="C156" s="20">
        <v>2130299</v>
      </c>
      <c r="D156" s="20" t="s">
        <v>563</v>
      </c>
      <c r="E156" s="38">
        <v>117.766</v>
      </c>
      <c r="F156" s="20" t="s">
        <v>564</v>
      </c>
      <c r="G156" s="20" t="s">
        <v>437</v>
      </c>
    </row>
    <row r="157" ht="101.25" customHeight="1" spans="1:7">
      <c r="A157" s="204">
        <v>153</v>
      </c>
      <c r="B157" s="20" t="s">
        <v>562</v>
      </c>
      <c r="C157" s="20">
        <v>2130299</v>
      </c>
      <c r="D157" s="203" t="s">
        <v>565</v>
      </c>
      <c r="E157" s="38">
        <v>35.358</v>
      </c>
      <c r="F157" s="20" t="s">
        <v>566</v>
      </c>
      <c r="G157" s="203" t="s">
        <v>437</v>
      </c>
    </row>
    <row r="158" ht="40.5" customHeight="1" spans="1:7">
      <c r="A158" s="204">
        <v>154</v>
      </c>
      <c r="B158" s="20" t="s">
        <v>562</v>
      </c>
      <c r="C158" s="20">
        <v>2130299</v>
      </c>
      <c r="D158" s="203" t="s">
        <v>567</v>
      </c>
      <c r="E158" s="38">
        <v>67.8</v>
      </c>
      <c r="F158" s="20" t="s">
        <v>568</v>
      </c>
      <c r="G158" s="203" t="s">
        <v>437</v>
      </c>
    </row>
    <row r="159" ht="40.5" customHeight="1" spans="1:7">
      <c r="A159" s="204">
        <v>155</v>
      </c>
      <c r="B159" s="20" t="s">
        <v>365</v>
      </c>
      <c r="C159" s="20">
        <v>2130199</v>
      </c>
      <c r="D159" s="20" t="s">
        <v>569</v>
      </c>
      <c r="E159" s="38">
        <v>170.64</v>
      </c>
      <c r="F159" s="20" t="s">
        <v>570</v>
      </c>
      <c r="G159" s="203" t="s">
        <v>437</v>
      </c>
    </row>
    <row r="160" ht="40.5" customHeight="1" spans="1:7">
      <c r="A160" s="204">
        <v>156</v>
      </c>
      <c r="B160" s="20" t="s">
        <v>365</v>
      </c>
      <c r="C160" s="20">
        <v>2130199</v>
      </c>
      <c r="D160" s="20" t="s">
        <v>571</v>
      </c>
      <c r="E160" s="38">
        <v>42.84</v>
      </c>
      <c r="F160" s="20" t="s">
        <v>572</v>
      </c>
      <c r="G160" s="203" t="s">
        <v>437</v>
      </c>
    </row>
    <row r="161" ht="151.5" customHeight="1" spans="1:7">
      <c r="A161" s="204">
        <v>157</v>
      </c>
      <c r="B161" s="34" t="s">
        <v>372</v>
      </c>
      <c r="C161" s="34">
        <v>2130399</v>
      </c>
      <c r="D161" s="34" t="s">
        <v>573</v>
      </c>
      <c r="E161" s="71">
        <v>7.04</v>
      </c>
      <c r="F161" s="20" t="s">
        <v>574</v>
      </c>
      <c r="G161" s="203" t="s">
        <v>437</v>
      </c>
    </row>
    <row r="162" ht="40.5" customHeight="1" spans="1:7">
      <c r="A162" s="204">
        <v>158</v>
      </c>
      <c r="B162" s="49" t="s">
        <v>575</v>
      </c>
      <c r="C162" s="49">
        <v>2120104</v>
      </c>
      <c r="D162" s="49" t="s">
        <v>576</v>
      </c>
      <c r="E162" s="224">
        <v>2.97</v>
      </c>
      <c r="F162" s="88" t="s">
        <v>577</v>
      </c>
      <c r="G162" s="49" t="s">
        <v>437</v>
      </c>
    </row>
    <row r="163" ht="150" customHeight="1" spans="1:7">
      <c r="A163" s="204">
        <v>159</v>
      </c>
      <c r="B163" s="49" t="s">
        <v>386</v>
      </c>
      <c r="C163" s="49">
        <v>2220401</v>
      </c>
      <c r="D163" s="49" t="s">
        <v>578</v>
      </c>
      <c r="E163" s="224">
        <v>321.28</v>
      </c>
      <c r="F163" s="88" t="s">
        <v>579</v>
      </c>
      <c r="G163" s="49" t="s">
        <v>437</v>
      </c>
    </row>
    <row r="164" ht="93.75" customHeight="1" spans="1:7">
      <c r="A164" s="204">
        <v>160</v>
      </c>
      <c r="B164" s="49" t="s">
        <v>386</v>
      </c>
      <c r="C164" s="49">
        <v>2220401</v>
      </c>
      <c r="D164" s="49" t="s">
        <v>580</v>
      </c>
      <c r="E164" s="224">
        <v>32</v>
      </c>
      <c r="F164" s="88" t="s">
        <v>581</v>
      </c>
      <c r="G164" s="49" t="s">
        <v>437</v>
      </c>
    </row>
    <row r="165" ht="39.75" customHeight="1" spans="1:7">
      <c r="A165" s="204">
        <v>161</v>
      </c>
      <c r="B165" s="73" t="s">
        <v>392</v>
      </c>
      <c r="C165" s="49">
        <v>2050103</v>
      </c>
      <c r="D165" s="49" t="s">
        <v>582</v>
      </c>
      <c r="E165" s="73">
        <v>1587</v>
      </c>
      <c r="F165" s="49" t="s">
        <v>583</v>
      </c>
      <c r="G165" s="49" t="s">
        <v>431</v>
      </c>
    </row>
    <row r="166" ht="137.25" customHeight="1" spans="1:7">
      <c r="A166" s="204">
        <v>162</v>
      </c>
      <c r="B166" s="49" t="s">
        <v>392</v>
      </c>
      <c r="C166" s="49">
        <v>2050103</v>
      </c>
      <c r="D166" s="49" t="s">
        <v>584</v>
      </c>
      <c r="E166" s="73">
        <v>524</v>
      </c>
      <c r="F166" s="49" t="s">
        <v>585</v>
      </c>
      <c r="G166" s="49" t="s">
        <v>437</v>
      </c>
    </row>
    <row r="167" ht="111" customHeight="1" spans="1:7">
      <c r="A167" s="204">
        <v>163</v>
      </c>
      <c r="B167" s="49" t="s">
        <v>392</v>
      </c>
      <c r="C167" s="49">
        <v>2050103</v>
      </c>
      <c r="D167" s="49" t="s">
        <v>586</v>
      </c>
      <c r="E167" s="73">
        <v>247.58</v>
      </c>
      <c r="F167" s="49" t="s">
        <v>587</v>
      </c>
      <c r="G167" s="49" t="s">
        <v>437</v>
      </c>
    </row>
    <row r="168" ht="57" spans="1:7">
      <c r="A168" s="204">
        <v>164</v>
      </c>
      <c r="B168" s="73" t="s">
        <v>392</v>
      </c>
      <c r="C168" s="49">
        <v>2050303</v>
      </c>
      <c r="D168" s="49" t="s">
        <v>588</v>
      </c>
      <c r="E168" s="73">
        <v>40.28</v>
      </c>
      <c r="F168" s="49" t="s">
        <v>589</v>
      </c>
      <c r="G168" s="49" t="s">
        <v>431</v>
      </c>
    </row>
    <row r="169" ht="101.25" customHeight="1" spans="1:7">
      <c r="A169" s="204">
        <v>165</v>
      </c>
      <c r="B169" s="49" t="s">
        <v>395</v>
      </c>
      <c r="C169" s="49">
        <v>2070607</v>
      </c>
      <c r="D169" s="49" t="s">
        <v>590</v>
      </c>
      <c r="E169" s="73">
        <v>14.472</v>
      </c>
      <c r="F169" s="49" t="s">
        <v>591</v>
      </c>
      <c r="G169" s="49" t="s">
        <v>437</v>
      </c>
    </row>
    <row r="170" ht="93.75" customHeight="1" spans="1:7">
      <c r="A170" s="204">
        <v>166</v>
      </c>
      <c r="B170" s="49" t="s">
        <v>402</v>
      </c>
      <c r="C170" s="49">
        <v>2070105</v>
      </c>
      <c r="D170" s="49" t="s">
        <v>592</v>
      </c>
      <c r="E170" s="73">
        <v>6</v>
      </c>
      <c r="F170" s="49" t="s">
        <v>593</v>
      </c>
      <c r="G170" s="49" t="s">
        <v>437</v>
      </c>
    </row>
    <row r="171" ht="57" spans="1:7">
      <c r="A171" s="204">
        <v>167</v>
      </c>
      <c r="B171" s="38" t="s">
        <v>594</v>
      </c>
      <c r="C171" s="20">
        <v>2050202</v>
      </c>
      <c r="D171" s="203" t="s">
        <v>595</v>
      </c>
      <c r="E171" s="38">
        <v>3126</v>
      </c>
      <c r="F171" s="20" t="s">
        <v>596</v>
      </c>
      <c r="G171" s="20" t="s">
        <v>431</v>
      </c>
    </row>
    <row r="172" ht="68.25" customHeight="1" spans="1:7">
      <c r="A172" s="204">
        <v>168</v>
      </c>
      <c r="B172" s="38" t="s">
        <v>597</v>
      </c>
      <c r="C172" s="20">
        <v>2130705</v>
      </c>
      <c r="D172" s="20" t="s">
        <v>598</v>
      </c>
      <c r="E172" s="20">
        <v>111.03</v>
      </c>
      <c r="F172" s="54" t="s">
        <v>599</v>
      </c>
      <c r="G172" s="20" t="s">
        <v>431</v>
      </c>
    </row>
    <row r="173" s="12" customFormat="1" ht="27.75" customHeight="1" spans="1:7">
      <c r="A173" s="204">
        <v>169</v>
      </c>
      <c r="B173" s="56"/>
      <c r="C173" s="56"/>
      <c r="D173" s="204" t="s">
        <v>600</v>
      </c>
      <c r="E173" s="205">
        <f>SUM(E174:E194)</f>
        <v>91794.5286</v>
      </c>
      <c r="F173" s="56"/>
      <c r="G173" s="225"/>
    </row>
    <row r="174" ht="27.75" customHeight="1" spans="1:7">
      <c r="A174" s="204">
        <v>170</v>
      </c>
      <c r="B174" s="38" t="s">
        <v>601</v>
      </c>
      <c r="C174" s="20">
        <v>2310301</v>
      </c>
      <c r="D174" s="203" t="s">
        <v>602</v>
      </c>
      <c r="E174" s="38">
        <v>14251.1</v>
      </c>
      <c r="F174" s="203"/>
      <c r="G174" s="203" t="s">
        <v>603</v>
      </c>
    </row>
    <row r="175" ht="27.75" customHeight="1" spans="1:7">
      <c r="A175" s="204">
        <v>171</v>
      </c>
      <c r="B175" s="38" t="s">
        <v>601</v>
      </c>
      <c r="C175" s="20">
        <v>2320301</v>
      </c>
      <c r="D175" s="203" t="s">
        <v>604</v>
      </c>
      <c r="E175" s="38">
        <v>7391.07</v>
      </c>
      <c r="F175" s="203"/>
      <c r="G175" s="203" t="s">
        <v>603</v>
      </c>
    </row>
    <row r="176" ht="27.75" customHeight="1" spans="1:7">
      <c r="A176" s="204">
        <v>172</v>
      </c>
      <c r="B176" s="38" t="s">
        <v>605</v>
      </c>
      <c r="C176" s="20">
        <v>2050204</v>
      </c>
      <c r="D176" s="203" t="s">
        <v>606</v>
      </c>
      <c r="E176" s="38">
        <v>1440</v>
      </c>
      <c r="F176" s="203"/>
      <c r="G176" s="203" t="s">
        <v>603</v>
      </c>
    </row>
    <row r="177" ht="27.75" customHeight="1" spans="1:7">
      <c r="A177" s="204">
        <v>173</v>
      </c>
      <c r="B177" s="38" t="s">
        <v>601</v>
      </c>
      <c r="C177" s="20">
        <v>23303</v>
      </c>
      <c r="D177" s="203" t="s">
        <v>607</v>
      </c>
      <c r="E177" s="38">
        <v>180</v>
      </c>
      <c r="F177" s="203"/>
      <c r="G177" s="203" t="s">
        <v>603</v>
      </c>
    </row>
    <row r="178" ht="27.75" customHeight="1" spans="1:7">
      <c r="A178" s="204">
        <v>174</v>
      </c>
      <c r="B178" s="38" t="s">
        <v>608</v>
      </c>
      <c r="C178" s="20">
        <v>2012906</v>
      </c>
      <c r="D178" s="203" t="s">
        <v>609</v>
      </c>
      <c r="E178" s="38">
        <v>434</v>
      </c>
      <c r="F178" s="203" t="s">
        <v>610</v>
      </c>
      <c r="G178" s="20" t="s">
        <v>603</v>
      </c>
    </row>
    <row r="179" ht="27.75" customHeight="1" spans="1:7">
      <c r="A179" s="204">
        <v>175</v>
      </c>
      <c r="B179" s="38" t="s">
        <v>611</v>
      </c>
      <c r="C179" s="20">
        <v>2080506</v>
      </c>
      <c r="D179" s="203" t="s">
        <v>612</v>
      </c>
      <c r="E179" s="38">
        <v>800</v>
      </c>
      <c r="F179" s="203"/>
      <c r="G179" s="203" t="s">
        <v>603</v>
      </c>
    </row>
    <row r="180" ht="27.75" customHeight="1" spans="1:7">
      <c r="A180" s="204">
        <v>176</v>
      </c>
      <c r="B180" s="38" t="s">
        <v>611</v>
      </c>
      <c r="C180" s="20">
        <v>2290201</v>
      </c>
      <c r="D180" s="203" t="s">
        <v>613</v>
      </c>
      <c r="E180" s="38">
        <v>1500</v>
      </c>
      <c r="F180" s="203"/>
      <c r="G180" s="203" t="s">
        <v>603</v>
      </c>
    </row>
    <row r="181" ht="27.75" customHeight="1" spans="1:7">
      <c r="A181" s="204">
        <v>177</v>
      </c>
      <c r="B181" s="38" t="s">
        <v>611</v>
      </c>
      <c r="C181" s="20">
        <v>2080801</v>
      </c>
      <c r="D181" s="203" t="s">
        <v>614</v>
      </c>
      <c r="E181" s="38">
        <v>1200</v>
      </c>
      <c r="F181" s="203"/>
      <c r="G181" s="203" t="s">
        <v>603</v>
      </c>
    </row>
    <row r="182" ht="27.75" customHeight="1" spans="1:7">
      <c r="A182" s="204">
        <v>178</v>
      </c>
      <c r="B182" s="38" t="s">
        <v>611</v>
      </c>
      <c r="C182" s="20">
        <v>2290201</v>
      </c>
      <c r="D182" s="203" t="s">
        <v>615</v>
      </c>
      <c r="E182" s="38">
        <v>6984</v>
      </c>
      <c r="F182" s="203" t="s">
        <v>616</v>
      </c>
      <c r="G182" s="203" t="s">
        <v>603</v>
      </c>
    </row>
    <row r="183" ht="27.75" customHeight="1" spans="1:7">
      <c r="A183" s="204">
        <v>179</v>
      </c>
      <c r="B183" s="38" t="s">
        <v>611</v>
      </c>
      <c r="C183" s="20">
        <v>2290201</v>
      </c>
      <c r="D183" s="203" t="s">
        <v>617</v>
      </c>
      <c r="E183" s="38">
        <v>2000</v>
      </c>
      <c r="F183" s="203"/>
      <c r="G183" s="203" t="s">
        <v>603</v>
      </c>
    </row>
    <row r="184" ht="27.75" customHeight="1" spans="1:7">
      <c r="A184" s="204">
        <v>180</v>
      </c>
      <c r="B184" s="38" t="s">
        <v>611</v>
      </c>
      <c r="C184" s="20">
        <v>2290201</v>
      </c>
      <c r="D184" s="203" t="s">
        <v>618</v>
      </c>
      <c r="E184" s="38">
        <v>8000</v>
      </c>
      <c r="F184" s="203"/>
      <c r="G184" s="203" t="s">
        <v>603</v>
      </c>
    </row>
    <row r="185" ht="27.75" customHeight="1" spans="1:7">
      <c r="A185" s="204">
        <v>181</v>
      </c>
      <c r="B185" s="38" t="s">
        <v>611</v>
      </c>
      <c r="C185" s="20">
        <v>227</v>
      </c>
      <c r="D185" s="203" t="s">
        <v>619</v>
      </c>
      <c r="E185" s="38">
        <v>5300</v>
      </c>
      <c r="F185" s="203"/>
      <c r="G185" s="203" t="s">
        <v>603</v>
      </c>
    </row>
    <row r="186" ht="27.75" customHeight="1" spans="1:7">
      <c r="A186" s="204">
        <v>182</v>
      </c>
      <c r="B186" s="38" t="s">
        <v>611</v>
      </c>
      <c r="C186" s="20">
        <v>2290201</v>
      </c>
      <c r="D186" s="203" t="s">
        <v>620</v>
      </c>
      <c r="E186" s="38">
        <v>5626.3586</v>
      </c>
      <c r="F186" s="203"/>
      <c r="G186" s="203" t="s">
        <v>603</v>
      </c>
    </row>
    <row r="187" ht="39.75" customHeight="1" spans="1:7">
      <c r="A187" s="204">
        <v>183</v>
      </c>
      <c r="B187" s="38" t="s">
        <v>611</v>
      </c>
      <c r="C187" s="20">
        <v>2019999</v>
      </c>
      <c r="D187" s="20" t="s">
        <v>621</v>
      </c>
      <c r="E187" s="20">
        <v>4895</v>
      </c>
      <c r="F187" s="20" t="s">
        <v>622</v>
      </c>
      <c r="G187" s="20" t="s">
        <v>603</v>
      </c>
    </row>
    <row r="188" ht="24" customHeight="1" spans="1:7">
      <c r="A188" s="204">
        <v>184</v>
      </c>
      <c r="B188" s="38" t="s">
        <v>611</v>
      </c>
      <c r="C188" s="20">
        <v>2130199</v>
      </c>
      <c r="D188" s="20" t="s">
        <v>623</v>
      </c>
      <c r="E188" s="20">
        <v>4507</v>
      </c>
      <c r="F188" s="20" t="s">
        <v>624</v>
      </c>
      <c r="G188" s="20" t="s">
        <v>603</v>
      </c>
    </row>
    <row r="189" ht="24" customHeight="1" spans="1:7">
      <c r="A189" s="204">
        <v>185</v>
      </c>
      <c r="B189" s="38" t="s">
        <v>611</v>
      </c>
      <c r="C189" s="20">
        <v>2110399</v>
      </c>
      <c r="D189" s="20" t="s">
        <v>625</v>
      </c>
      <c r="E189" s="20">
        <v>4235</v>
      </c>
      <c r="F189" s="20" t="s">
        <v>626</v>
      </c>
      <c r="G189" s="20" t="s">
        <v>603</v>
      </c>
    </row>
    <row r="190" ht="63" customHeight="1" spans="1:7">
      <c r="A190" s="204">
        <v>186</v>
      </c>
      <c r="B190" s="38" t="s">
        <v>611</v>
      </c>
      <c r="C190" s="20">
        <v>2100199</v>
      </c>
      <c r="D190" s="20" t="s">
        <v>627</v>
      </c>
      <c r="E190" s="20">
        <v>3000</v>
      </c>
      <c r="F190" s="20" t="s">
        <v>628</v>
      </c>
      <c r="G190" s="20" t="s">
        <v>603</v>
      </c>
    </row>
    <row r="191" ht="30.75" customHeight="1" spans="1:7">
      <c r="A191" s="204">
        <v>187</v>
      </c>
      <c r="B191" s="38" t="s">
        <v>611</v>
      </c>
      <c r="C191" s="20">
        <v>2050999</v>
      </c>
      <c r="D191" s="20" t="s">
        <v>629</v>
      </c>
      <c r="E191" s="20">
        <v>4070</v>
      </c>
      <c r="F191" s="20" t="s">
        <v>630</v>
      </c>
      <c r="G191" s="20" t="s">
        <v>603</v>
      </c>
    </row>
    <row r="192" ht="35.25" customHeight="1" spans="1:7">
      <c r="A192" s="204">
        <v>188</v>
      </c>
      <c r="B192" s="38" t="s">
        <v>611</v>
      </c>
      <c r="C192" s="20">
        <v>2060499</v>
      </c>
      <c r="D192" s="20" t="s">
        <v>631</v>
      </c>
      <c r="E192" s="20">
        <v>430</v>
      </c>
      <c r="F192" s="20" t="s">
        <v>632</v>
      </c>
      <c r="G192" s="20" t="s">
        <v>603</v>
      </c>
    </row>
    <row r="193" ht="59.25" customHeight="1" spans="1:7">
      <c r="A193" s="204">
        <v>189</v>
      </c>
      <c r="B193" s="38" t="s">
        <v>611</v>
      </c>
      <c r="C193" s="20">
        <v>2160217</v>
      </c>
      <c r="D193" s="20" t="s">
        <v>633</v>
      </c>
      <c r="E193" s="20">
        <v>3000</v>
      </c>
      <c r="F193" s="20" t="s">
        <v>634</v>
      </c>
      <c r="G193" s="20" t="s">
        <v>603</v>
      </c>
    </row>
    <row r="194" ht="27.75" customHeight="1" spans="1:7">
      <c r="A194" s="204">
        <v>190</v>
      </c>
      <c r="B194" s="38" t="s">
        <v>611</v>
      </c>
      <c r="C194" s="20">
        <v>2290201</v>
      </c>
      <c r="D194" s="20" t="s">
        <v>635</v>
      </c>
      <c r="E194" s="20">
        <f>12842-1185+1074-180</f>
        <v>12551</v>
      </c>
      <c r="F194" s="20" t="s">
        <v>636</v>
      </c>
      <c r="G194" s="20" t="s">
        <v>603</v>
      </c>
    </row>
  </sheetData>
  <autoFilter ref="A4:G194">
    <extLst/>
  </autoFilter>
  <mergeCells count="1">
    <mergeCell ref="A2:G2"/>
  </mergeCells>
  <dataValidations count="4">
    <dataValidation type="list" allowBlank="1" showInputMessage="1" showErrorMessage="1" sqref="D17 D22 F22">
      <formula1>[1]Sheet2!#REF!</formula1>
    </dataValidation>
    <dataValidation type="list" allowBlank="1" showInputMessage="1" showErrorMessage="1" sqref="D56">
      <formula1>[4]Sheet2!#REF!</formula1>
    </dataValidation>
    <dataValidation type="list" allowBlank="1" showInputMessage="1" showErrorMessage="1" sqref="D55 D57">
      <formula1>[2]Sheet2!#REF!</formula1>
    </dataValidation>
    <dataValidation type="list" allowBlank="1" showInputMessage="1" showErrorMessage="1" sqref="F58 D58:D59">
      <formula1>[3]Sheet2!#REF!</formula1>
    </dataValidation>
  </dataValidations>
  <printOptions horizontalCentered="1"/>
  <pageMargins left="0.708661417322835" right="0.708661417322835" top="0.551181102362205" bottom="0.669291338582677" header="0.31496062992126" footer="0.31496062992126"/>
  <pageSetup paperSize="8" orientation="landscape"/>
  <headerFooter>
    <oddFooter>&amp;C&amp;P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
  <sheetViews>
    <sheetView topLeftCell="A3" workbookViewId="0">
      <selection activeCell="B10" sqref="B10"/>
    </sheetView>
  </sheetViews>
  <sheetFormatPr defaultColWidth="9" defaultRowHeight="13.5" outlineLevelCol="7"/>
  <cols>
    <col min="1" max="1" width="12.25" style="163" customWidth="1"/>
    <col min="2" max="2" width="11" style="163" hidden="1" customWidth="1"/>
    <col min="3" max="3" width="27.75" style="163" customWidth="1"/>
    <col min="4" max="4" width="13.375" style="163" customWidth="1"/>
    <col min="5" max="5" width="24.625" style="163" customWidth="1"/>
    <col min="6" max="6" width="73.25" style="163" customWidth="1"/>
    <col min="7" max="7" width="18.625" style="164" customWidth="1"/>
    <col min="8" max="8" width="17" style="163" customWidth="1"/>
    <col min="9" max="16384" width="9" style="163"/>
  </cols>
  <sheetData>
    <row r="1" ht="21.95" customHeight="1" spans="1:1">
      <c r="A1" s="165" t="s">
        <v>637</v>
      </c>
    </row>
    <row r="2" ht="27" spans="1:8">
      <c r="A2" s="166" t="s">
        <v>638</v>
      </c>
      <c r="B2" s="166"/>
      <c r="C2" s="166"/>
      <c r="D2" s="166"/>
      <c r="E2" s="166"/>
      <c r="F2" s="166"/>
      <c r="G2" s="166"/>
      <c r="H2" s="166"/>
    </row>
    <row r="3" ht="18" customHeight="1" spans="1:8">
      <c r="A3" s="167"/>
      <c r="B3" s="167"/>
      <c r="C3" s="167"/>
      <c r="D3" s="167"/>
      <c r="E3" s="167"/>
      <c r="F3" s="168"/>
      <c r="G3" s="169" t="s">
        <v>7</v>
      </c>
      <c r="H3" s="169"/>
    </row>
    <row r="4" ht="35.1" customHeight="1" spans="1:8">
      <c r="A4" s="170" t="s">
        <v>222</v>
      </c>
      <c r="B4" s="171" t="s">
        <v>639</v>
      </c>
      <c r="C4" s="171" t="s">
        <v>640</v>
      </c>
      <c r="D4" s="171" t="s">
        <v>641</v>
      </c>
      <c r="E4" s="171" t="s">
        <v>223</v>
      </c>
      <c r="F4" s="172" t="s">
        <v>642</v>
      </c>
      <c r="G4" s="172" t="s">
        <v>643</v>
      </c>
      <c r="H4" s="172" t="s">
        <v>12</v>
      </c>
    </row>
    <row r="5" ht="35.1" customHeight="1" spans="1:8">
      <c r="A5" s="173"/>
      <c r="B5" s="174"/>
      <c r="C5" s="174"/>
      <c r="D5" s="174"/>
      <c r="E5" s="174"/>
      <c r="F5" s="175"/>
      <c r="G5" s="175"/>
      <c r="H5" s="175"/>
    </row>
    <row r="6" ht="24.95" customHeight="1" spans="1:8">
      <c r="A6" s="176"/>
      <c r="B6" s="177"/>
      <c r="C6" s="177"/>
      <c r="D6" s="177"/>
      <c r="E6" s="177"/>
      <c r="F6" s="178" t="s">
        <v>644</v>
      </c>
      <c r="G6" s="179">
        <f>SUM(G7:G12)</f>
        <v>181746</v>
      </c>
      <c r="H6" s="180"/>
    </row>
    <row r="7" ht="22.5" customHeight="1" spans="1:8">
      <c r="A7" s="176">
        <v>1</v>
      </c>
      <c r="B7" s="177"/>
      <c r="C7" s="177" t="s">
        <v>645</v>
      </c>
      <c r="D7" s="177">
        <v>1035501</v>
      </c>
      <c r="E7" s="177"/>
      <c r="F7" s="181" t="s">
        <v>646</v>
      </c>
      <c r="G7" s="179">
        <v>300</v>
      </c>
      <c r="H7" s="180"/>
    </row>
    <row r="8" ht="22.5" customHeight="1" spans="1:8">
      <c r="A8" s="176">
        <v>2</v>
      </c>
      <c r="B8" s="177"/>
      <c r="C8" s="177" t="s">
        <v>645</v>
      </c>
      <c r="D8" s="177">
        <v>1035502</v>
      </c>
      <c r="E8" s="177"/>
      <c r="F8" s="181" t="s">
        <v>647</v>
      </c>
      <c r="G8" s="179">
        <v>100</v>
      </c>
      <c r="H8" s="180"/>
    </row>
    <row r="9" ht="22.5" customHeight="1" spans="1:8">
      <c r="A9" s="176">
        <v>3</v>
      </c>
      <c r="B9" s="177"/>
      <c r="C9" s="177" t="s">
        <v>645</v>
      </c>
      <c r="D9" s="177">
        <v>1030178</v>
      </c>
      <c r="E9" s="177"/>
      <c r="F9" s="182" t="s">
        <v>648</v>
      </c>
      <c r="G9" s="179">
        <v>700</v>
      </c>
      <c r="H9" s="180"/>
    </row>
    <row r="10" ht="22.5" customHeight="1" spans="1:8">
      <c r="A10" s="176">
        <v>4</v>
      </c>
      <c r="B10" s="177"/>
      <c r="C10" s="177" t="s">
        <v>645</v>
      </c>
      <c r="D10" s="177">
        <v>1030148</v>
      </c>
      <c r="E10" s="177"/>
      <c r="F10" s="182" t="s">
        <v>649</v>
      </c>
      <c r="G10" s="179">
        <v>133200</v>
      </c>
      <c r="H10" s="180"/>
    </row>
    <row r="11" ht="22.5" customHeight="1" spans="1:8">
      <c r="A11" s="176">
        <v>5</v>
      </c>
      <c r="B11" s="177"/>
      <c r="C11" s="177" t="s">
        <v>205</v>
      </c>
      <c r="D11" s="177">
        <v>1050402</v>
      </c>
      <c r="E11" s="177"/>
      <c r="F11" s="182" t="s">
        <v>650</v>
      </c>
      <c r="G11" s="179">
        <v>41000</v>
      </c>
      <c r="H11" s="180"/>
    </row>
    <row r="12" ht="22.5" customHeight="1" spans="1:8">
      <c r="A12" s="176">
        <v>6</v>
      </c>
      <c r="B12" s="177"/>
      <c r="C12" s="177" t="s">
        <v>205</v>
      </c>
      <c r="D12" s="177">
        <v>1100802</v>
      </c>
      <c r="E12" s="177"/>
      <c r="F12" s="182" t="s">
        <v>651</v>
      </c>
      <c r="G12" s="179">
        <v>6446</v>
      </c>
      <c r="H12" s="180"/>
    </row>
    <row r="13" ht="24.95" customHeight="1" spans="1:8">
      <c r="A13" s="183"/>
      <c r="B13" s="184"/>
      <c r="C13" s="184"/>
      <c r="D13" s="184"/>
      <c r="E13" s="184"/>
      <c r="F13" s="185" t="s">
        <v>652</v>
      </c>
      <c r="G13" s="186">
        <f>G14+G15+G16+G17+G25+G26+G24</f>
        <v>181746</v>
      </c>
      <c r="H13" s="187"/>
    </row>
    <row r="14" ht="22.5" customHeight="1" spans="1:8">
      <c r="A14" s="188" t="s">
        <v>653</v>
      </c>
      <c r="B14" s="188" t="s">
        <v>654</v>
      </c>
      <c r="C14" s="189" t="s">
        <v>655</v>
      </c>
      <c r="D14" s="189">
        <v>2296001</v>
      </c>
      <c r="E14" s="189" t="s">
        <v>656</v>
      </c>
      <c r="F14" s="190" t="s">
        <v>657</v>
      </c>
      <c r="G14" s="191">
        <v>300</v>
      </c>
      <c r="H14" s="192"/>
    </row>
    <row r="15" ht="22.5" customHeight="1" spans="1:8">
      <c r="A15" s="188" t="s">
        <v>658</v>
      </c>
      <c r="B15" s="188" t="s">
        <v>654</v>
      </c>
      <c r="C15" s="189" t="s">
        <v>655</v>
      </c>
      <c r="D15" s="189">
        <v>2296003</v>
      </c>
      <c r="E15" s="193" t="s">
        <v>659</v>
      </c>
      <c r="F15" s="194" t="s">
        <v>660</v>
      </c>
      <c r="G15" s="195">
        <v>100</v>
      </c>
      <c r="H15" s="192"/>
    </row>
    <row r="16" ht="22.5" customHeight="1" spans="1:8">
      <c r="A16" s="188" t="s">
        <v>661</v>
      </c>
      <c r="B16" s="188" t="s">
        <v>654</v>
      </c>
      <c r="C16" s="189" t="s">
        <v>662</v>
      </c>
      <c r="D16" s="189">
        <v>2121499</v>
      </c>
      <c r="E16" s="189" t="s">
        <v>663</v>
      </c>
      <c r="F16" s="190" t="s">
        <v>664</v>
      </c>
      <c r="G16" s="191">
        <v>700</v>
      </c>
      <c r="H16" s="196"/>
    </row>
    <row r="17" ht="22.5" customHeight="1" spans="1:8">
      <c r="A17" s="197" t="s">
        <v>665</v>
      </c>
      <c r="B17" s="197"/>
      <c r="C17" s="198"/>
      <c r="D17" s="189"/>
      <c r="E17" s="189"/>
      <c r="F17" s="190" t="s">
        <v>666</v>
      </c>
      <c r="G17" s="191">
        <f>SUM(G18:G23)</f>
        <v>106982</v>
      </c>
      <c r="H17" s="192"/>
    </row>
    <row r="18" ht="22.5" customHeight="1" spans="1:8">
      <c r="A18" s="199">
        <v>1</v>
      </c>
      <c r="B18" s="188"/>
      <c r="C18" s="189" t="s">
        <v>662</v>
      </c>
      <c r="D18" s="189">
        <v>2120899</v>
      </c>
      <c r="E18" s="189" t="s">
        <v>667</v>
      </c>
      <c r="F18" s="200" t="s">
        <v>668</v>
      </c>
      <c r="G18" s="187">
        <v>6446</v>
      </c>
      <c r="H18" s="192"/>
    </row>
    <row r="19" ht="22.5" customHeight="1" spans="1:8">
      <c r="A19" s="199">
        <v>2</v>
      </c>
      <c r="B19" s="188" t="s">
        <v>654</v>
      </c>
      <c r="C19" s="189" t="s">
        <v>669</v>
      </c>
      <c r="D19" s="189">
        <v>2310498</v>
      </c>
      <c r="E19" s="189" t="s">
        <v>670</v>
      </c>
      <c r="F19" s="200" t="s">
        <v>671</v>
      </c>
      <c r="G19" s="187">
        <v>64332</v>
      </c>
      <c r="H19" s="196"/>
    </row>
    <row r="20" ht="22.5" customHeight="1" spans="1:8">
      <c r="A20" s="199">
        <v>3</v>
      </c>
      <c r="B20" s="188" t="s">
        <v>654</v>
      </c>
      <c r="C20" s="189" t="s">
        <v>672</v>
      </c>
      <c r="D20" s="189">
        <v>2320498</v>
      </c>
      <c r="E20" s="189" t="s">
        <v>670</v>
      </c>
      <c r="F20" s="200" t="s">
        <v>673</v>
      </c>
      <c r="G20" s="187">
        <v>16601</v>
      </c>
      <c r="H20" s="196"/>
    </row>
    <row r="21" ht="22.5" customHeight="1" spans="1:8">
      <c r="A21" s="199">
        <v>4</v>
      </c>
      <c r="B21" s="188"/>
      <c r="C21" s="189" t="s">
        <v>674</v>
      </c>
      <c r="D21" s="189">
        <v>2320498</v>
      </c>
      <c r="E21" s="189" t="s">
        <v>670</v>
      </c>
      <c r="F21" s="200" t="s">
        <v>675</v>
      </c>
      <c r="G21" s="187">
        <v>80</v>
      </c>
      <c r="H21" s="196"/>
    </row>
    <row r="22" ht="42.75" spans="1:8">
      <c r="A22" s="199">
        <v>5</v>
      </c>
      <c r="B22" s="188" t="s">
        <v>654</v>
      </c>
      <c r="C22" s="189" t="s">
        <v>662</v>
      </c>
      <c r="D22" s="189">
        <v>2120899</v>
      </c>
      <c r="E22" s="189" t="s">
        <v>676</v>
      </c>
      <c r="F22" s="200" t="s">
        <v>677</v>
      </c>
      <c r="G22" s="187">
        <v>2363</v>
      </c>
      <c r="H22" s="196"/>
    </row>
    <row r="23" ht="51" customHeight="1" spans="1:8">
      <c r="A23" s="199">
        <v>6</v>
      </c>
      <c r="B23" s="188" t="s">
        <v>654</v>
      </c>
      <c r="C23" s="189" t="s">
        <v>662</v>
      </c>
      <c r="D23" s="189">
        <v>2120803</v>
      </c>
      <c r="E23" s="189" t="s">
        <v>667</v>
      </c>
      <c r="F23" s="200" t="s">
        <v>678</v>
      </c>
      <c r="G23" s="187">
        <f>17240-80</f>
        <v>17160</v>
      </c>
      <c r="H23" s="196"/>
    </row>
    <row r="24" ht="42" customHeight="1" spans="1:8">
      <c r="A24" s="197" t="s">
        <v>679</v>
      </c>
      <c r="B24" s="188"/>
      <c r="C24" s="189" t="s">
        <v>680</v>
      </c>
      <c r="D24" s="189">
        <v>2290402</v>
      </c>
      <c r="E24" s="189" t="s">
        <v>681</v>
      </c>
      <c r="F24" s="200" t="s">
        <v>682</v>
      </c>
      <c r="G24" s="187">
        <v>41000</v>
      </c>
      <c r="H24" s="196"/>
    </row>
    <row r="25" ht="30" customHeight="1" spans="1:8">
      <c r="A25" s="197" t="s">
        <v>683</v>
      </c>
      <c r="B25" s="188" t="s">
        <v>654</v>
      </c>
      <c r="C25" s="189" t="s">
        <v>684</v>
      </c>
      <c r="D25" s="201"/>
      <c r="E25" s="201"/>
      <c r="F25" s="190" t="s">
        <v>685</v>
      </c>
      <c r="G25" s="202">
        <v>30000</v>
      </c>
      <c r="H25" s="201"/>
    </row>
    <row r="26" ht="27" customHeight="1" spans="1:8">
      <c r="A26" s="197" t="s">
        <v>686</v>
      </c>
      <c r="B26" s="188" t="s">
        <v>654</v>
      </c>
      <c r="C26" s="189" t="s">
        <v>687</v>
      </c>
      <c r="D26" s="201"/>
      <c r="E26" s="201"/>
      <c r="F26" s="190" t="s">
        <v>688</v>
      </c>
      <c r="G26" s="202">
        <v>2664</v>
      </c>
      <c r="H26" s="201"/>
    </row>
  </sheetData>
  <mergeCells count="10">
    <mergeCell ref="A2:H2"/>
    <mergeCell ref="G3:H3"/>
    <mergeCell ref="A4:A5"/>
    <mergeCell ref="B4:B5"/>
    <mergeCell ref="C4:C5"/>
    <mergeCell ref="D4:D5"/>
    <mergeCell ref="E4:E5"/>
    <mergeCell ref="F4:F5"/>
    <mergeCell ref="G4:G5"/>
    <mergeCell ref="H4:H5"/>
  </mergeCells>
  <printOptions horizontalCentered="1"/>
  <pageMargins left="0.708661417322835" right="0.708661417322835" top="0.748031496062992" bottom="0.748031496062992" header="0.31496062992126" footer="0.31496062992126"/>
  <pageSetup paperSize="8" orientation="landscape"/>
  <headerFooter>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5"/>
  <sheetViews>
    <sheetView workbookViewId="0">
      <selection activeCell="B10" sqref="B10"/>
    </sheetView>
  </sheetViews>
  <sheetFormatPr defaultColWidth="9" defaultRowHeight="21.95" customHeight="1"/>
  <cols>
    <col min="1" max="1" width="46.625" style="79" customWidth="1"/>
    <col min="2" max="2" width="18.375" style="135" customWidth="1"/>
    <col min="3" max="3" width="20.375" style="136" customWidth="1"/>
    <col min="4" max="4" width="11.625" style="136" hidden="1" customWidth="1"/>
    <col min="5" max="5" width="47" style="79" customWidth="1"/>
    <col min="6" max="6" width="11.75" style="79" hidden="1" customWidth="1"/>
    <col min="7" max="7" width="11.625" style="79" hidden="1" customWidth="1"/>
    <col min="8" max="8" width="17.625" style="79" customWidth="1"/>
    <col min="9" max="9" width="23.375" style="79" customWidth="1"/>
    <col min="10" max="10" width="11.75" style="79" hidden="1" customWidth="1"/>
    <col min="11" max="16384" width="9" style="79"/>
  </cols>
  <sheetData>
    <row r="1" customHeight="1" spans="1:1">
      <c r="A1" s="79" t="s">
        <v>689</v>
      </c>
    </row>
    <row r="2" ht="31.5" customHeight="1" spans="1:9">
      <c r="A2" s="137" t="s">
        <v>690</v>
      </c>
      <c r="B2" s="138"/>
      <c r="C2" s="137"/>
      <c r="D2" s="137"/>
      <c r="E2" s="137"/>
      <c r="F2" s="137"/>
      <c r="G2" s="137"/>
      <c r="H2" s="137"/>
      <c r="I2" s="137"/>
    </row>
    <row r="3" ht="26.1" customHeight="1" spans="9:10">
      <c r="I3" s="158" t="s">
        <v>7</v>
      </c>
      <c r="J3" s="158" t="s">
        <v>7</v>
      </c>
    </row>
    <row r="4" s="132" customFormat="1" ht="48" customHeight="1" spans="1:10">
      <c r="A4" s="139" t="s">
        <v>691</v>
      </c>
      <c r="B4" s="140" t="s">
        <v>641</v>
      </c>
      <c r="C4" s="141" t="s">
        <v>692</v>
      </c>
      <c r="D4" s="141" t="s">
        <v>693</v>
      </c>
      <c r="E4" s="139" t="s">
        <v>694</v>
      </c>
      <c r="F4" s="141" t="s">
        <v>695</v>
      </c>
      <c r="G4" s="141" t="s">
        <v>696</v>
      </c>
      <c r="H4" s="141" t="s">
        <v>641</v>
      </c>
      <c r="I4" s="141" t="s">
        <v>692</v>
      </c>
      <c r="J4" s="159" t="s">
        <v>693</v>
      </c>
    </row>
    <row r="5" s="133" customFormat="1" ht="45.95" customHeight="1" spans="1:10">
      <c r="A5" s="142" t="s">
        <v>697</v>
      </c>
      <c r="B5" s="143">
        <v>1030602</v>
      </c>
      <c r="C5" s="144">
        <v>100</v>
      </c>
      <c r="D5" s="145">
        <v>100</v>
      </c>
      <c r="E5" s="146" t="s">
        <v>698</v>
      </c>
      <c r="F5" s="145">
        <v>2002</v>
      </c>
      <c r="G5" s="145" t="e">
        <f>SUM(#REF!,#REF!)</f>
        <v>#REF!</v>
      </c>
      <c r="H5" s="143">
        <v>22399</v>
      </c>
      <c r="I5" s="144">
        <v>780</v>
      </c>
      <c r="J5" s="160" t="e">
        <f>#REF!+#REF!</f>
        <v>#REF!</v>
      </c>
    </row>
    <row r="6" s="133" customFormat="1" ht="45.95" customHeight="1" spans="1:10">
      <c r="A6" s="142" t="s">
        <v>699</v>
      </c>
      <c r="B6" s="143" t="s">
        <v>700</v>
      </c>
      <c r="C6" s="144">
        <v>1015</v>
      </c>
      <c r="D6" s="145" t="e">
        <f>#REF!+#REF!+#REF!+#REF!</f>
        <v>#REF!</v>
      </c>
      <c r="E6" s="147"/>
      <c r="F6" s="145"/>
      <c r="G6" s="145">
        <v>8</v>
      </c>
      <c r="H6" s="145"/>
      <c r="I6" s="144"/>
      <c r="J6" s="160"/>
    </row>
    <row r="7" s="134" customFormat="1" ht="45.95" customHeight="1" spans="1:10">
      <c r="A7" s="148" t="s">
        <v>203</v>
      </c>
      <c r="B7" s="149"/>
      <c r="C7" s="150">
        <f>C6+C5</f>
        <v>1115</v>
      </c>
      <c r="D7" s="151" t="e">
        <f>D6+D5</f>
        <v>#REF!</v>
      </c>
      <c r="E7" s="152" t="s">
        <v>204</v>
      </c>
      <c r="F7" s="151">
        <f>F5</f>
        <v>2002</v>
      </c>
      <c r="G7" s="151" t="e">
        <f>G5</f>
        <v>#REF!</v>
      </c>
      <c r="H7" s="151"/>
      <c r="I7" s="150">
        <v>1115</v>
      </c>
      <c r="J7" s="160"/>
    </row>
    <row r="8" s="133" customFormat="1" ht="45.95" customHeight="1" spans="1:10">
      <c r="A8" s="153" t="s">
        <v>701</v>
      </c>
      <c r="B8" s="143" t="s">
        <v>702</v>
      </c>
      <c r="C8" s="144"/>
      <c r="D8" s="145"/>
      <c r="E8" s="154" t="s">
        <v>684</v>
      </c>
      <c r="F8" s="145">
        <v>3076</v>
      </c>
      <c r="G8" s="145" t="e">
        <f>#REF!+SUM(#REF!,#REF!,#REF!,#REF!,#REF!)*0.3</f>
        <v>#REF!</v>
      </c>
      <c r="H8" s="143">
        <v>23008</v>
      </c>
      <c r="I8" s="144">
        <v>335</v>
      </c>
      <c r="J8" s="160"/>
    </row>
    <row r="9" s="134" customFormat="1" ht="45.95" customHeight="1" spans="1:10">
      <c r="A9" s="153" t="s">
        <v>703</v>
      </c>
      <c r="B9" s="143" t="s">
        <v>704</v>
      </c>
      <c r="C9" s="144">
        <v>335</v>
      </c>
      <c r="D9" s="145"/>
      <c r="E9" s="154" t="s">
        <v>705</v>
      </c>
      <c r="F9" s="145"/>
      <c r="G9" s="145"/>
      <c r="H9" s="143">
        <v>23008</v>
      </c>
      <c r="I9" s="144"/>
      <c r="J9" s="160"/>
    </row>
    <row r="10" s="134" customFormat="1" ht="45.95" customHeight="1" spans="1:10">
      <c r="A10" s="148" t="s">
        <v>218</v>
      </c>
      <c r="B10" s="149"/>
      <c r="C10" s="150">
        <f>C7+C9</f>
        <v>1450</v>
      </c>
      <c r="D10" s="151" t="e">
        <f>D7+D9</f>
        <v>#REF!</v>
      </c>
      <c r="E10" s="152" t="s">
        <v>219</v>
      </c>
      <c r="F10" s="151">
        <f ca="1">SUM(F7:F10)</f>
        <v>5078</v>
      </c>
      <c r="G10" s="151" t="e">
        <f>SUM(G7:G10)</f>
        <v>#REF!</v>
      </c>
      <c r="H10" s="151"/>
      <c r="I10" s="150">
        <f>I7+I8+I9</f>
        <v>1450</v>
      </c>
      <c r="J10" s="160" t="e">
        <f>J5</f>
        <v>#REF!</v>
      </c>
    </row>
    <row r="11" s="133" customFormat="1" ht="29.1" customHeight="1" spans="2:10">
      <c r="B11" s="155"/>
      <c r="J11" s="160">
        <v>5653</v>
      </c>
    </row>
    <row r="12" s="133" customFormat="1" ht="29.1" customHeight="1" spans="2:11">
      <c r="B12" s="155"/>
      <c r="J12" s="160"/>
      <c r="K12" s="161"/>
    </row>
    <row r="13" s="133" customFormat="1" ht="29.1" customHeight="1" spans="2:10">
      <c r="B13" s="155"/>
      <c r="J13" s="160" t="e">
        <f>SUM(J10:J12)</f>
        <v>#REF!</v>
      </c>
    </row>
    <row r="14" s="133" customFormat="1" customHeight="1" spans="2:4">
      <c r="B14" s="156"/>
      <c r="C14" s="157"/>
      <c r="D14" s="157"/>
    </row>
    <row r="15" customHeight="1" spans="9:10">
      <c r="I15" s="162"/>
      <c r="J15" s="162"/>
    </row>
  </sheetData>
  <mergeCells count="1">
    <mergeCell ref="A2:I2"/>
  </mergeCells>
  <printOptions horizontalCentered="1"/>
  <pageMargins left="0.708661417322835" right="0.708661417322835" top="0.748031496062992" bottom="0.748031496062992" header="0.31496062992126" footer="0.31496062992126"/>
  <pageSetup paperSize="8" orientation="landscape"/>
  <headerFooter>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topLeftCell="A7" workbookViewId="0">
      <selection activeCell="B10" sqref="B10"/>
    </sheetView>
  </sheetViews>
  <sheetFormatPr defaultColWidth="8" defaultRowHeight="13.5"/>
  <cols>
    <col min="1" max="1" width="60" style="99" customWidth="1"/>
    <col min="2" max="2" width="40.125" style="100" customWidth="1"/>
    <col min="3" max="3" width="18.25" style="100" hidden="1" customWidth="1"/>
    <col min="4" max="4" width="43.25" style="100" customWidth="1"/>
    <col min="5" max="5" width="37.875" style="100" customWidth="1"/>
    <col min="6" max="6" width="24.125" style="99" hidden="1" customWidth="1"/>
    <col min="7" max="8" width="17.875" style="99" hidden="1" customWidth="1"/>
    <col min="9" max="9" width="18.875" style="99" hidden="1" customWidth="1"/>
    <col min="10" max="16382" width="8" style="97"/>
  </cols>
  <sheetData>
    <row r="1" ht="26.1" customHeight="1" spans="1:1">
      <c r="A1" s="101" t="s">
        <v>706</v>
      </c>
    </row>
    <row r="2" s="97" customFormat="1" ht="45" customHeight="1" spans="1:9">
      <c r="A2" s="102" t="s">
        <v>707</v>
      </c>
      <c r="B2" s="103"/>
      <c r="C2" s="103"/>
      <c r="D2" s="104"/>
      <c r="E2" s="103"/>
      <c r="F2" s="105"/>
      <c r="G2" s="105"/>
      <c r="H2" s="105"/>
      <c r="I2" s="105"/>
    </row>
    <row r="3" s="97" customFormat="1" ht="19.5" customHeight="1" spans="1:9">
      <c r="A3" s="106"/>
      <c r="B3" s="107"/>
      <c r="C3" s="108"/>
      <c r="D3" s="109"/>
      <c r="E3" s="107" t="s">
        <v>7</v>
      </c>
      <c r="F3" s="106"/>
      <c r="G3" s="106"/>
      <c r="H3" s="106"/>
      <c r="I3" s="129" t="s">
        <v>708</v>
      </c>
    </row>
    <row r="4" s="98" customFormat="1" ht="27.95" customHeight="1" spans="1:9">
      <c r="A4" s="110" t="s">
        <v>709</v>
      </c>
      <c r="B4" s="111" t="s">
        <v>34</v>
      </c>
      <c r="C4" s="112" t="s">
        <v>710</v>
      </c>
      <c r="D4" s="113" t="s">
        <v>711</v>
      </c>
      <c r="E4" s="114" t="s">
        <v>712</v>
      </c>
      <c r="F4" s="115" t="s">
        <v>713</v>
      </c>
      <c r="G4" s="115" t="s">
        <v>714</v>
      </c>
      <c r="H4" s="115" t="s">
        <v>715</v>
      </c>
      <c r="I4" s="111" t="s">
        <v>716</v>
      </c>
    </row>
    <row r="5" s="97" customFormat="1" ht="27.95" customHeight="1" spans="1:9">
      <c r="A5" s="116" t="s">
        <v>717</v>
      </c>
      <c r="B5" s="117">
        <f>C5+D5+E5+F5+G5+H5+I5</f>
        <v>44624</v>
      </c>
      <c r="C5" s="118">
        <v>0</v>
      </c>
      <c r="D5" s="119">
        <f>SUM(D6:D13)</f>
        <v>17466</v>
      </c>
      <c r="E5" s="119">
        <f>SUM(E6:E13)</f>
        <v>27158</v>
      </c>
      <c r="F5" s="120">
        <v>0</v>
      </c>
      <c r="G5" s="120">
        <v>0</v>
      </c>
      <c r="H5" s="120">
        <v>0</v>
      </c>
      <c r="I5" s="130">
        <v>0</v>
      </c>
    </row>
    <row r="6" s="97" customFormat="1" ht="27.95" customHeight="1" spans="1:9">
      <c r="A6" s="121" t="s">
        <v>718</v>
      </c>
      <c r="B6" s="122">
        <v>18721</v>
      </c>
      <c r="C6" s="123">
        <v>0</v>
      </c>
      <c r="D6" s="122">
        <v>3177</v>
      </c>
      <c r="E6" s="117">
        <v>19876</v>
      </c>
      <c r="F6" s="120">
        <v>0</v>
      </c>
      <c r="G6" s="120">
        <v>0</v>
      </c>
      <c r="H6" s="120">
        <v>0</v>
      </c>
      <c r="I6" s="130">
        <v>0</v>
      </c>
    </row>
    <row r="7" s="97" customFormat="1" ht="27.95" customHeight="1" spans="1:9">
      <c r="A7" s="121" t="s">
        <v>719</v>
      </c>
      <c r="B7" s="117">
        <f t="shared" ref="B7:B8" si="0">C7+D7+E7+F7+G7+H7+I7</f>
        <v>20148</v>
      </c>
      <c r="C7" s="123">
        <v>0</v>
      </c>
      <c r="D7" s="117">
        <v>13465</v>
      </c>
      <c r="E7" s="117">
        <v>6683</v>
      </c>
      <c r="F7" s="120">
        <v>0</v>
      </c>
      <c r="G7" s="120">
        <v>0</v>
      </c>
      <c r="H7" s="120">
        <v>0</v>
      </c>
      <c r="I7" s="130">
        <v>0</v>
      </c>
    </row>
    <row r="8" s="97" customFormat="1" ht="27.95" customHeight="1" spans="1:9">
      <c r="A8" s="124" t="s">
        <v>720</v>
      </c>
      <c r="B8" s="117">
        <f t="shared" si="0"/>
        <v>491</v>
      </c>
      <c r="C8" s="123">
        <v>0</v>
      </c>
      <c r="D8" s="117">
        <v>456</v>
      </c>
      <c r="E8" s="117">
        <v>35</v>
      </c>
      <c r="F8" s="120">
        <v>0</v>
      </c>
      <c r="G8" s="120">
        <v>0</v>
      </c>
      <c r="H8" s="120">
        <v>0</v>
      </c>
      <c r="I8" s="130">
        <v>0</v>
      </c>
    </row>
    <row r="9" s="97" customFormat="1" ht="27.95" customHeight="1" spans="1:9">
      <c r="A9" s="124" t="s">
        <v>721</v>
      </c>
      <c r="B9" s="117">
        <f>C9+D9</f>
        <v>365</v>
      </c>
      <c r="C9" s="123">
        <v>0</v>
      </c>
      <c r="D9" s="117">
        <v>365</v>
      </c>
      <c r="E9" s="117">
        <v>0</v>
      </c>
      <c r="F9" s="120"/>
      <c r="G9" s="120"/>
      <c r="H9" s="120"/>
      <c r="I9" s="120"/>
    </row>
    <row r="10" s="97" customFormat="1" ht="27.95" customHeight="1" spans="1:9">
      <c r="A10" s="124" t="s">
        <v>722</v>
      </c>
      <c r="B10" s="117">
        <f>C10+D10+E10+F10+I10</f>
        <v>567</v>
      </c>
      <c r="C10" s="123">
        <v>0</v>
      </c>
      <c r="D10" s="117">
        <v>3</v>
      </c>
      <c r="E10" s="117">
        <v>564</v>
      </c>
      <c r="F10" s="120">
        <v>0</v>
      </c>
      <c r="G10" s="120"/>
      <c r="H10" s="120"/>
      <c r="I10" s="120">
        <v>0</v>
      </c>
    </row>
    <row r="11" s="97" customFormat="1" ht="27.95" customHeight="1" spans="1:9">
      <c r="A11" s="124" t="s">
        <v>723</v>
      </c>
      <c r="B11" s="117">
        <f t="shared" ref="B11:B15" si="1">C11+D11+E11+F11+G11+H11+I11</f>
        <v>0</v>
      </c>
      <c r="C11" s="123">
        <v>0</v>
      </c>
      <c r="D11" s="123">
        <v>0</v>
      </c>
      <c r="E11" s="123">
        <v>0</v>
      </c>
      <c r="F11" s="120">
        <v>0</v>
      </c>
      <c r="G11" s="120">
        <v>0</v>
      </c>
      <c r="H11" s="120">
        <v>0</v>
      </c>
      <c r="I11" s="120">
        <v>0</v>
      </c>
    </row>
    <row r="12" s="97" customFormat="1" ht="27.95" customHeight="1" spans="1:9">
      <c r="A12" s="124" t="s">
        <v>724</v>
      </c>
      <c r="B12" s="117">
        <f>C12</f>
        <v>0</v>
      </c>
      <c r="C12" s="123">
        <v>0</v>
      </c>
      <c r="D12" s="123">
        <v>0</v>
      </c>
      <c r="E12" s="123">
        <v>0</v>
      </c>
      <c r="F12" s="120"/>
      <c r="G12" s="120"/>
      <c r="H12" s="120"/>
      <c r="I12" s="120"/>
    </row>
    <row r="13" s="97" customFormat="1" ht="27.95" customHeight="1" spans="1:9">
      <c r="A13" s="124" t="s">
        <v>725</v>
      </c>
      <c r="B13" s="117">
        <f>C13</f>
        <v>0</v>
      </c>
      <c r="C13" s="123">
        <v>0</v>
      </c>
      <c r="D13" s="123">
        <v>0</v>
      </c>
      <c r="E13" s="123">
        <v>0</v>
      </c>
      <c r="F13" s="120"/>
      <c r="G13" s="120"/>
      <c r="H13" s="120"/>
      <c r="I13" s="120"/>
    </row>
    <row r="14" s="97" customFormat="1" ht="27.95" customHeight="1" spans="1:9">
      <c r="A14" s="121" t="s">
        <v>726</v>
      </c>
      <c r="B14" s="117">
        <f>D14+E14</f>
        <v>41500.94252</v>
      </c>
      <c r="C14" s="123">
        <v>0</v>
      </c>
      <c r="D14" s="117">
        <f>SUM(D15:D19)</f>
        <v>15182</v>
      </c>
      <c r="E14" s="117">
        <f>SUM(E15:E19)</f>
        <v>26318.94252</v>
      </c>
      <c r="F14" s="120">
        <v>0</v>
      </c>
      <c r="G14" s="120">
        <v>0</v>
      </c>
      <c r="H14" s="120">
        <v>0</v>
      </c>
      <c r="I14" s="120">
        <v>0</v>
      </c>
    </row>
    <row r="15" s="97" customFormat="1" ht="27.95" customHeight="1" spans="1:9">
      <c r="A15" s="121" t="s">
        <v>727</v>
      </c>
      <c r="B15" s="117">
        <f t="shared" si="1"/>
        <v>41453.94252</v>
      </c>
      <c r="C15" s="123">
        <v>0</v>
      </c>
      <c r="D15" s="117">
        <v>15180</v>
      </c>
      <c r="E15" s="117">
        <v>26273.94252</v>
      </c>
      <c r="F15" s="120">
        <v>0</v>
      </c>
      <c r="G15" s="120">
        <v>0</v>
      </c>
      <c r="H15" s="120">
        <v>0</v>
      </c>
      <c r="I15" s="120">
        <v>0</v>
      </c>
    </row>
    <row r="16" s="97" customFormat="1" ht="27.95" customHeight="1" spans="1:9">
      <c r="A16" s="121" t="s">
        <v>728</v>
      </c>
      <c r="B16" s="117">
        <f>C16+D16+E16+F16+I16</f>
        <v>47</v>
      </c>
      <c r="C16" s="123">
        <v>0</v>
      </c>
      <c r="D16" s="117">
        <v>2</v>
      </c>
      <c r="E16" s="117">
        <v>45</v>
      </c>
      <c r="F16" s="120">
        <v>0</v>
      </c>
      <c r="G16" s="120"/>
      <c r="H16" s="120"/>
      <c r="I16" s="120">
        <v>0</v>
      </c>
    </row>
    <row r="17" s="97" customFormat="1" ht="27.95" customHeight="1" spans="1:9">
      <c r="A17" s="124" t="s">
        <v>729</v>
      </c>
      <c r="B17" s="117">
        <f t="shared" ref="B17:B21" si="2">C17+D17+E17+F17+G17+H17+I17</f>
        <v>0</v>
      </c>
      <c r="C17" s="123">
        <v>0</v>
      </c>
      <c r="D17" s="117">
        <v>0</v>
      </c>
      <c r="E17" s="117"/>
      <c r="F17" s="120">
        <v>0</v>
      </c>
      <c r="G17" s="120">
        <v>0</v>
      </c>
      <c r="H17" s="120">
        <v>0</v>
      </c>
      <c r="I17" s="120">
        <v>0</v>
      </c>
    </row>
    <row r="18" s="97" customFormat="1" ht="27.95" customHeight="1" spans="1:9">
      <c r="A18" s="124" t="s">
        <v>730</v>
      </c>
      <c r="B18" s="117">
        <f>C18</f>
        <v>0</v>
      </c>
      <c r="C18" s="123">
        <v>0</v>
      </c>
      <c r="D18" s="117">
        <v>0</v>
      </c>
      <c r="E18" s="117">
        <v>0</v>
      </c>
      <c r="F18" s="120"/>
      <c r="G18" s="120"/>
      <c r="H18" s="120"/>
      <c r="I18" s="120"/>
    </row>
    <row r="19" s="97" customFormat="1" ht="27.95" customHeight="1" spans="1:9">
      <c r="A19" s="124" t="s">
        <v>731</v>
      </c>
      <c r="B19" s="117">
        <f>C19</f>
        <v>0</v>
      </c>
      <c r="C19" s="123">
        <v>0</v>
      </c>
      <c r="D19" s="117">
        <v>0</v>
      </c>
      <c r="E19" s="117">
        <v>0</v>
      </c>
      <c r="F19" s="120"/>
      <c r="G19" s="120"/>
      <c r="H19" s="120"/>
      <c r="I19" s="120"/>
    </row>
    <row r="20" s="97" customFormat="1" ht="27.95" customHeight="1" spans="1:9">
      <c r="A20" s="116" t="s">
        <v>732</v>
      </c>
      <c r="B20" s="117">
        <f t="shared" si="2"/>
        <v>3123.05748</v>
      </c>
      <c r="C20" s="123">
        <v>0</v>
      </c>
      <c r="D20" s="117">
        <f>D5-D14</f>
        <v>2284</v>
      </c>
      <c r="E20" s="117">
        <f>E5-E14</f>
        <v>839.057479999999</v>
      </c>
      <c r="F20" s="120">
        <v>0</v>
      </c>
      <c r="G20" s="120">
        <v>0</v>
      </c>
      <c r="H20" s="120">
        <v>0</v>
      </c>
      <c r="I20" s="130">
        <v>0</v>
      </c>
    </row>
    <row r="21" s="97" customFormat="1" ht="27.95" customHeight="1" spans="1:9">
      <c r="A21" s="121" t="s">
        <v>733</v>
      </c>
      <c r="B21" s="117">
        <f t="shared" si="2"/>
        <v>39165</v>
      </c>
      <c r="C21" s="123">
        <v>0</v>
      </c>
      <c r="D21" s="117">
        <v>38028</v>
      </c>
      <c r="E21" s="117">
        <v>1137</v>
      </c>
      <c r="F21" s="120">
        <v>0</v>
      </c>
      <c r="G21" s="120">
        <v>0</v>
      </c>
      <c r="H21" s="120">
        <v>0</v>
      </c>
      <c r="I21" s="130">
        <v>0</v>
      </c>
    </row>
    <row r="22" s="97" customFormat="1" ht="27" customHeight="1" spans="1:9">
      <c r="A22" s="125"/>
      <c r="B22" s="126"/>
      <c r="C22" s="126"/>
      <c r="D22" s="127"/>
      <c r="E22" s="126"/>
      <c r="F22" s="128"/>
      <c r="G22" s="128"/>
      <c r="H22" s="128"/>
      <c r="I22" s="131" t="s">
        <v>734</v>
      </c>
    </row>
  </sheetData>
  <mergeCells count="1">
    <mergeCell ref="A2:I2"/>
  </mergeCells>
  <printOptions horizontalCentered="1"/>
  <pageMargins left="0.751388888888889" right="0.751388888888889" top="1" bottom="1" header="0.5" footer="0.5"/>
  <pageSetup paperSize="8" orientation="landscape"/>
  <headerFooter>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5"/>
  <sheetViews>
    <sheetView tabSelected="1" workbookViewId="0">
      <selection activeCell="E1" sqref="E$1:E$1048576"/>
    </sheetView>
  </sheetViews>
  <sheetFormatPr defaultColWidth="9" defaultRowHeight="13.5" outlineLevelCol="6"/>
  <cols>
    <col min="2" max="2" width="22.375" customWidth="1"/>
    <col min="3" max="3" width="21.5" customWidth="1"/>
    <col min="4" max="4" width="35.125" customWidth="1"/>
    <col min="5" max="5" width="18.75" style="74" customWidth="1"/>
    <col min="6" max="6" width="14.25" customWidth="1"/>
  </cols>
  <sheetData>
    <row r="1" ht="14.25" spans="1:7">
      <c r="A1" s="75" t="s">
        <v>735</v>
      </c>
      <c r="B1" s="75"/>
      <c r="C1" s="76"/>
      <c r="D1" s="77"/>
      <c r="E1" s="78"/>
      <c r="F1" s="75"/>
      <c r="G1" s="75"/>
    </row>
    <row r="2" ht="14.25" spans="1:7">
      <c r="A2" s="79"/>
      <c r="B2" s="79"/>
      <c r="C2" s="80"/>
      <c r="D2" s="81"/>
      <c r="E2" s="78"/>
      <c r="F2" s="79" t="s">
        <v>7</v>
      </c>
      <c r="G2" s="79"/>
    </row>
    <row r="3" ht="14.25" spans="1:7">
      <c r="A3" s="82" t="s">
        <v>736</v>
      </c>
      <c r="B3" s="82" t="s">
        <v>737</v>
      </c>
      <c r="C3" s="83" t="s">
        <v>738</v>
      </c>
      <c r="D3" s="83" t="s">
        <v>739</v>
      </c>
      <c r="E3" s="84" t="s">
        <v>643</v>
      </c>
      <c r="F3" s="82" t="s">
        <v>740</v>
      </c>
      <c r="G3" s="82" t="s">
        <v>741</v>
      </c>
    </row>
    <row r="4" ht="28.5" spans="1:7">
      <c r="A4" s="85" t="s">
        <v>742</v>
      </c>
      <c r="B4" s="86" t="s">
        <v>743</v>
      </c>
      <c r="C4" s="85" t="s">
        <v>744</v>
      </c>
      <c r="D4" s="85" t="s">
        <v>745</v>
      </c>
      <c r="E4" s="86">
        <v>1144.9</v>
      </c>
      <c r="F4" s="82">
        <v>2050202</v>
      </c>
      <c r="G4" s="82" t="str">
        <f t="shared" ref="G4:G65" si="0">LEFT(F4,3)</f>
        <v>205</v>
      </c>
    </row>
    <row r="5" ht="42.75" spans="1:7">
      <c r="A5" s="85" t="s">
        <v>746</v>
      </c>
      <c r="B5" s="86" t="s">
        <v>747</v>
      </c>
      <c r="C5" s="85" t="s">
        <v>748</v>
      </c>
      <c r="D5" s="85" t="s">
        <v>749</v>
      </c>
      <c r="E5" s="86">
        <v>6435</v>
      </c>
      <c r="F5" s="82">
        <v>2082602</v>
      </c>
      <c r="G5" s="82" t="str">
        <f t="shared" si="0"/>
        <v>208</v>
      </c>
    </row>
    <row r="6" ht="28.5" spans="1:7">
      <c r="A6" s="85" t="s">
        <v>742</v>
      </c>
      <c r="B6" s="86" t="s">
        <v>750</v>
      </c>
      <c r="C6" s="85" t="s">
        <v>751</v>
      </c>
      <c r="D6" s="85" t="s">
        <v>752</v>
      </c>
      <c r="E6" s="86">
        <v>884.16</v>
      </c>
      <c r="F6" s="82">
        <v>2050202</v>
      </c>
      <c r="G6" s="82" t="str">
        <f t="shared" si="0"/>
        <v>205</v>
      </c>
    </row>
    <row r="7" ht="28.5" spans="1:7">
      <c r="A7" s="85" t="s">
        <v>742</v>
      </c>
      <c r="B7" s="86" t="s">
        <v>753</v>
      </c>
      <c r="C7" s="85" t="s">
        <v>744</v>
      </c>
      <c r="D7" s="85" t="s">
        <v>754</v>
      </c>
      <c r="E7" s="86">
        <v>8806.5</v>
      </c>
      <c r="F7" s="82">
        <v>2050202</v>
      </c>
      <c r="G7" s="82" t="str">
        <f t="shared" si="0"/>
        <v>205</v>
      </c>
    </row>
    <row r="8" ht="42.75" spans="1:7">
      <c r="A8" s="85" t="s">
        <v>755</v>
      </c>
      <c r="B8" s="86" t="s">
        <v>756</v>
      </c>
      <c r="C8" s="85" t="s">
        <v>757</v>
      </c>
      <c r="D8" s="85" t="s">
        <v>758</v>
      </c>
      <c r="E8" s="86">
        <v>3304</v>
      </c>
      <c r="F8" s="82">
        <v>2130504</v>
      </c>
      <c r="G8" s="82" t="str">
        <f t="shared" si="0"/>
        <v>213</v>
      </c>
    </row>
    <row r="9" ht="28.5" spans="1:7">
      <c r="A9" s="85" t="s">
        <v>755</v>
      </c>
      <c r="B9" s="86" t="s">
        <v>759</v>
      </c>
      <c r="C9" s="85" t="s">
        <v>760</v>
      </c>
      <c r="D9" s="85" t="s">
        <v>761</v>
      </c>
      <c r="E9" s="86">
        <v>99.4</v>
      </c>
      <c r="F9" s="82">
        <v>2210110</v>
      </c>
      <c r="G9" s="82" t="str">
        <f t="shared" si="0"/>
        <v>221</v>
      </c>
    </row>
    <row r="10" ht="28.5" spans="1:7">
      <c r="A10" s="85" t="s">
        <v>762</v>
      </c>
      <c r="B10" s="86" t="s">
        <v>763</v>
      </c>
      <c r="C10" s="85" t="s">
        <v>764</v>
      </c>
      <c r="D10" s="85" t="s">
        <v>765</v>
      </c>
      <c r="E10" s="86">
        <v>962</v>
      </c>
      <c r="F10" s="82">
        <v>2130153</v>
      </c>
      <c r="G10" s="82" t="str">
        <f t="shared" si="0"/>
        <v>213</v>
      </c>
    </row>
    <row r="11" ht="42.75" spans="1:7">
      <c r="A11" s="85" t="s">
        <v>746</v>
      </c>
      <c r="B11" s="86" t="s">
        <v>766</v>
      </c>
      <c r="C11" s="85" t="s">
        <v>748</v>
      </c>
      <c r="D11" s="85" t="s">
        <v>767</v>
      </c>
      <c r="E11" s="86">
        <v>1704</v>
      </c>
      <c r="F11" s="82">
        <v>2082602</v>
      </c>
      <c r="G11" s="82" t="str">
        <f t="shared" si="0"/>
        <v>208</v>
      </c>
    </row>
    <row r="12" ht="28.5" spans="1:7">
      <c r="A12" s="85" t="s">
        <v>762</v>
      </c>
      <c r="B12" s="86" t="s">
        <v>768</v>
      </c>
      <c r="C12" s="85" t="s">
        <v>764</v>
      </c>
      <c r="D12" s="85" t="s">
        <v>769</v>
      </c>
      <c r="E12" s="86">
        <v>200</v>
      </c>
      <c r="F12" s="82">
        <v>2130153</v>
      </c>
      <c r="G12" s="82" t="str">
        <f t="shared" si="0"/>
        <v>213</v>
      </c>
    </row>
    <row r="13" ht="28.5" spans="1:7">
      <c r="A13" s="85" t="s">
        <v>762</v>
      </c>
      <c r="B13" s="86" t="s">
        <v>768</v>
      </c>
      <c r="C13" s="85" t="s">
        <v>764</v>
      </c>
      <c r="D13" s="85" t="s">
        <v>769</v>
      </c>
      <c r="E13" s="86">
        <v>352</v>
      </c>
      <c r="F13" s="82">
        <v>2130153</v>
      </c>
      <c r="G13" s="82" t="str">
        <f t="shared" si="0"/>
        <v>213</v>
      </c>
    </row>
    <row r="14" ht="28.5" spans="1:7">
      <c r="A14" s="85" t="s">
        <v>742</v>
      </c>
      <c r="B14" s="86" t="s">
        <v>770</v>
      </c>
      <c r="C14" s="85" t="s">
        <v>751</v>
      </c>
      <c r="D14" s="85" t="s">
        <v>771</v>
      </c>
      <c r="E14" s="86">
        <v>222.7</v>
      </c>
      <c r="F14" s="82">
        <v>2050202</v>
      </c>
      <c r="G14" s="82" t="str">
        <f t="shared" si="0"/>
        <v>205</v>
      </c>
    </row>
    <row r="15" ht="42.75" spans="1:7">
      <c r="A15" s="85" t="s">
        <v>755</v>
      </c>
      <c r="B15" s="86" t="s">
        <v>772</v>
      </c>
      <c r="C15" s="85" t="s">
        <v>757</v>
      </c>
      <c r="D15" s="85" t="s">
        <v>773</v>
      </c>
      <c r="E15" s="86">
        <v>2620</v>
      </c>
      <c r="F15" s="82">
        <v>2130504</v>
      </c>
      <c r="G15" s="82" t="str">
        <f t="shared" si="0"/>
        <v>213</v>
      </c>
    </row>
    <row r="16" ht="42.75" spans="1:7">
      <c r="A16" s="85" t="s">
        <v>755</v>
      </c>
      <c r="B16" s="86" t="s">
        <v>774</v>
      </c>
      <c r="C16" s="85" t="s">
        <v>757</v>
      </c>
      <c r="D16" s="85" t="s">
        <v>775</v>
      </c>
      <c r="E16" s="86">
        <v>50</v>
      </c>
      <c r="F16" s="82">
        <v>2130504</v>
      </c>
      <c r="G16" s="82" t="str">
        <f t="shared" si="0"/>
        <v>213</v>
      </c>
    </row>
    <row r="17" ht="28.5" spans="1:7">
      <c r="A17" s="85" t="s">
        <v>746</v>
      </c>
      <c r="B17" s="87" t="s">
        <v>776</v>
      </c>
      <c r="C17" s="88" t="s">
        <v>777</v>
      </c>
      <c r="D17" s="88" t="s">
        <v>778</v>
      </c>
      <c r="E17" s="86">
        <v>107</v>
      </c>
      <c r="F17" s="82">
        <v>2080701</v>
      </c>
      <c r="G17" s="82" t="str">
        <f t="shared" si="0"/>
        <v>208</v>
      </c>
    </row>
    <row r="18" ht="28.5" spans="1:7">
      <c r="A18" s="85" t="s">
        <v>746</v>
      </c>
      <c r="B18" s="86" t="s">
        <v>779</v>
      </c>
      <c r="C18" s="85" t="s">
        <v>780</v>
      </c>
      <c r="D18" s="85" t="s">
        <v>781</v>
      </c>
      <c r="E18" s="86">
        <v>610</v>
      </c>
      <c r="F18" s="82">
        <v>2100408</v>
      </c>
      <c r="G18" s="82" t="str">
        <f t="shared" si="0"/>
        <v>210</v>
      </c>
    </row>
    <row r="19" ht="28.5" spans="1:7">
      <c r="A19" s="85" t="s">
        <v>746</v>
      </c>
      <c r="B19" s="86" t="s">
        <v>779</v>
      </c>
      <c r="C19" s="85" t="s">
        <v>782</v>
      </c>
      <c r="D19" s="85" t="s">
        <v>781</v>
      </c>
      <c r="E19" s="86">
        <v>214</v>
      </c>
      <c r="F19" s="82">
        <v>2100709</v>
      </c>
      <c r="G19" s="82" t="str">
        <f t="shared" si="0"/>
        <v>210</v>
      </c>
    </row>
    <row r="20" ht="28.5" spans="1:7">
      <c r="A20" s="85" t="s">
        <v>746</v>
      </c>
      <c r="B20" s="86" t="s">
        <v>779</v>
      </c>
      <c r="C20" s="85" t="s">
        <v>783</v>
      </c>
      <c r="D20" s="85" t="s">
        <v>781</v>
      </c>
      <c r="E20" s="86">
        <v>129</v>
      </c>
      <c r="F20" s="82">
        <v>2100302</v>
      </c>
      <c r="G20" s="82" t="str">
        <f t="shared" si="0"/>
        <v>210</v>
      </c>
    </row>
    <row r="21" ht="28.5" spans="1:7">
      <c r="A21" s="85" t="s">
        <v>746</v>
      </c>
      <c r="B21" s="86" t="s">
        <v>779</v>
      </c>
      <c r="C21" s="85" t="s">
        <v>784</v>
      </c>
      <c r="D21" s="85" t="s">
        <v>781</v>
      </c>
      <c r="E21" s="86">
        <v>245</v>
      </c>
      <c r="F21" s="82">
        <v>2100302</v>
      </c>
      <c r="G21" s="82" t="str">
        <f t="shared" si="0"/>
        <v>210</v>
      </c>
    </row>
    <row r="22" ht="28.5" spans="1:7">
      <c r="A22" s="85" t="s">
        <v>746</v>
      </c>
      <c r="B22" s="86" t="s">
        <v>785</v>
      </c>
      <c r="C22" s="85" t="s">
        <v>786</v>
      </c>
      <c r="D22" s="85" t="s">
        <v>787</v>
      </c>
      <c r="E22" s="86">
        <v>2914</v>
      </c>
      <c r="F22" s="82">
        <v>2081006</v>
      </c>
      <c r="G22" s="82" t="str">
        <f t="shared" si="0"/>
        <v>208</v>
      </c>
    </row>
    <row r="23" ht="28.5" spans="1:7">
      <c r="A23" s="85" t="s">
        <v>746</v>
      </c>
      <c r="B23" s="86" t="s">
        <v>788</v>
      </c>
      <c r="C23" s="85" t="s">
        <v>789</v>
      </c>
      <c r="D23" s="85" t="s">
        <v>790</v>
      </c>
      <c r="E23" s="86">
        <v>37</v>
      </c>
      <c r="F23" s="82">
        <v>2101401</v>
      </c>
      <c r="G23" s="82" t="str">
        <f t="shared" si="0"/>
        <v>210</v>
      </c>
    </row>
    <row r="24" ht="28.5" spans="1:7">
      <c r="A24" s="85" t="s">
        <v>746</v>
      </c>
      <c r="B24" s="86" t="s">
        <v>791</v>
      </c>
      <c r="C24" s="85" t="s">
        <v>792</v>
      </c>
      <c r="D24" s="85" t="s">
        <v>793</v>
      </c>
      <c r="E24" s="86">
        <v>478</v>
      </c>
      <c r="F24" s="82">
        <v>2101301</v>
      </c>
      <c r="G24" s="82" t="str">
        <f t="shared" si="0"/>
        <v>210</v>
      </c>
    </row>
    <row r="25" ht="42.75" spans="1:7">
      <c r="A25" s="85" t="s">
        <v>755</v>
      </c>
      <c r="B25" s="89" t="s">
        <v>794</v>
      </c>
      <c r="C25" s="86" t="s">
        <v>757</v>
      </c>
      <c r="D25" s="86" t="s">
        <v>775</v>
      </c>
      <c r="E25" s="90">
        <v>50</v>
      </c>
      <c r="F25" s="82">
        <v>2130504</v>
      </c>
      <c r="G25" s="82" t="str">
        <f t="shared" si="0"/>
        <v>213</v>
      </c>
    </row>
    <row r="26" ht="42.75" spans="1:7">
      <c r="A26" s="85" t="s">
        <v>755</v>
      </c>
      <c r="B26" s="89" t="s">
        <v>795</v>
      </c>
      <c r="C26" s="86" t="s">
        <v>757</v>
      </c>
      <c r="D26" s="86" t="s">
        <v>796</v>
      </c>
      <c r="E26" s="90">
        <v>2620</v>
      </c>
      <c r="F26" s="82">
        <v>2130504</v>
      </c>
      <c r="G26" s="82" t="str">
        <f t="shared" si="0"/>
        <v>213</v>
      </c>
    </row>
    <row r="27" ht="42.75" spans="1:7">
      <c r="A27" s="85" t="s">
        <v>746</v>
      </c>
      <c r="B27" s="91" t="s">
        <v>797</v>
      </c>
      <c r="C27" s="92" t="s">
        <v>748</v>
      </c>
      <c r="D27" s="93" t="s">
        <v>798</v>
      </c>
      <c r="E27" s="93">
        <v>6435</v>
      </c>
      <c r="F27" s="82">
        <v>2082602</v>
      </c>
      <c r="G27" s="82" t="str">
        <f t="shared" si="0"/>
        <v>208</v>
      </c>
    </row>
    <row r="28" ht="42.75" spans="1:7">
      <c r="A28" s="85" t="s">
        <v>746</v>
      </c>
      <c r="B28" s="91" t="s">
        <v>799</v>
      </c>
      <c r="C28" s="92" t="s">
        <v>800</v>
      </c>
      <c r="D28" s="93" t="s">
        <v>801</v>
      </c>
      <c r="E28" s="93">
        <v>2881</v>
      </c>
      <c r="F28" s="82">
        <v>2080507</v>
      </c>
      <c r="G28" s="82" t="str">
        <f t="shared" si="0"/>
        <v>208</v>
      </c>
    </row>
    <row r="29" ht="28.5" spans="1:7">
      <c r="A29" s="85" t="s">
        <v>762</v>
      </c>
      <c r="B29" s="86" t="s">
        <v>802</v>
      </c>
      <c r="C29" s="92" t="s">
        <v>803</v>
      </c>
      <c r="D29" s="93" t="s">
        <v>804</v>
      </c>
      <c r="E29" s="93">
        <v>1049.54</v>
      </c>
      <c r="F29" s="82">
        <v>2130209</v>
      </c>
      <c r="G29" s="82" t="str">
        <f t="shared" si="0"/>
        <v>213</v>
      </c>
    </row>
    <row r="30" ht="28.5" spans="1:7">
      <c r="A30" s="94" t="s">
        <v>762</v>
      </c>
      <c r="B30" s="88" t="s">
        <v>805</v>
      </c>
      <c r="C30" s="83" t="s">
        <v>806</v>
      </c>
      <c r="D30" s="83" t="s">
        <v>807</v>
      </c>
      <c r="E30" s="84">
        <v>39</v>
      </c>
      <c r="F30" s="82">
        <v>2130316</v>
      </c>
      <c r="G30" s="82" t="str">
        <f t="shared" si="0"/>
        <v>213</v>
      </c>
    </row>
    <row r="31" ht="28.5" spans="1:7">
      <c r="A31" s="95" t="s">
        <v>762</v>
      </c>
      <c r="B31" s="91" t="s">
        <v>808</v>
      </c>
      <c r="C31" s="83" t="s">
        <v>809</v>
      </c>
      <c r="D31" s="83" t="s">
        <v>810</v>
      </c>
      <c r="E31" s="84">
        <v>335</v>
      </c>
      <c r="F31" s="82">
        <v>2082201</v>
      </c>
      <c r="G31" s="82" t="str">
        <f t="shared" si="0"/>
        <v>208</v>
      </c>
    </row>
    <row r="32" ht="28.5" spans="1:7">
      <c r="A32" s="95" t="s">
        <v>762</v>
      </c>
      <c r="B32" s="87" t="s">
        <v>808</v>
      </c>
      <c r="C32" s="83" t="s">
        <v>811</v>
      </c>
      <c r="D32" s="83" t="s">
        <v>810</v>
      </c>
      <c r="E32" s="84">
        <v>250</v>
      </c>
      <c r="F32" s="82">
        <v>2082202</v>
      </c>
      <c r="G32" s="82" t="str">
        <f t="shared" si="0"/>
        <v>208</v>
      </c>
    </row>
    <row r="33" ht="28.5" spans="1:7">
      <c r="A33" s="95" t="s">
        <v>762</v>
      </c>
      <c r="B33" s="91" t="s">
        <v>808</v>
      </c>
      <c r="C33" s="83" t="s">
        <v>812</v>
      </c>
      <c r="D33" s="83" t="s">
        <v>810</v>
      </c>
      <c r="E33" s="84">
        <v>238</v>
      </c>
      <c r="F33" s="82">
        <v>2130321</v>
      </c>
      <c r="G33" s="82" t="str">
        <f t="shared" si="0"/>
        <v>213</v>
      </c>
    </row>
    <row r="34" ht="28.5" spans="1:7">
      <c r="A34" s="95" t="s">
        <v>762</v>
      </c>
      <c r="B34" s="91" t="s">
        <v>813</v>
      </c>
      <c r="C34" s="83" t="s">
        <v>803</v>
      </c>
      <c r="D34" s="83" t="s">
        <v>814</v>
      </c>
      <c r="E34" s="84">
        <v>585.74</v>
      </c>
      <c r="F34" s="82">
        <v>2130209</v>
      </c>
      <c r="G34" s="82" t="str">
        <f t="shared" si="0"/>
        <v>213</v>
      </c>
    </row>
    <row r="35" ht="28.5" spans="1:7">
      <c r="A35" s="95" t="s">
        <v>746</v>
      </c>
      <c r="B35" s="91" t="s">
        <v>779</v>
      </c>
      <c r="C35" s="83" t="s">
        <v>815</v>
      </c>
      <c r="D35" s="83" t="s">
        <v>781</v>
      </c>
      <c r="E35" s="84">
        <v>6</v>
      </c>
      <c r="F35" s="82">
        <v>2100409</v>
      </c>
      <c r="G35" s="82" t="str">
        <f t="shared" si="0"/>
        <v>210</v>
      </c>
    </row>
    <row r="36" ht="28.5" spans="1:7">
      <c r="A36" s="95" t="s">
        <v>746</v>
      </c>
      <c r="B36" s="91" t="s">
        <v>816</v>
      </c>
      <c r="C36" s="83" t="s">
        <v>817</v>
      </c>
      <c r="D36" s="83" t="s">
        <v>818</v>
      </c>
      <c r="E36" s="84">
        <v>122</v>
      </c>
      <c r="F36" s="82">
        <v>2081104</v>
      </c>
      <c r="G36" s="82" t="str">
        <f t="shared" si="0"/>
        <v>208</v>
      </c>
    </row>
    <row r="37" ht="28.5" spans="1:7">
      <c r="A37" s="95" t="s">
        <v>746</v>
      </c>
      <c r="B37" s="87" t="s">
        <v>819</v>
      </c>
      <c r="C37" s="83" t="s">
        <v>820</v>
      </c>
      <c r="D37" s="83" t="s">
        <v>787</v>
      </c>
      <c r="E37" s="84">
        <v>539.98</v>
      </c>
      <c r="F37" s="82">
        <v>2081107</v>
      </c>
      <c r="G37" s="82" t="str">
        <f t="shared" si="0"/>
        <v>208</v>
      </c>
    </row>
    <row r="38" ht="42.75" spans="1:7">
      <c r="A38" s="95" t="s">
        <v>746</v>
      </c>
      <c r="B38" s="91" t="s">
        <v>819</v>
      </c>
      <c r="C38" s="83" t="s">
        <v>821</v>
      </c>
      <c r="D38" s="83" t="s">
        <v>822</v>
      </c>
      <c r="E38" s="84">
        <v>270</v>
      </c>
      <c r="F38" s="82">
        <v>2082102</v>
      </c>
      <c r="G38" s="82" t="str">
        <f t="shared" si="0"/>
        <v>208</v>
      </c>
    </row>
    <row r="39" ht="42.75" spans="1:7">
      <c r="A39" s="95" t="s">
        <v>746</v>
      </c>
      <c r="B39" s="91" t="s">
        <v>819</v>
      </c>
      <c r="C39" s="83" t="s">
        <v>821</v>
      </c>
      <c r="D39" s="83" t="s">
        <v>823</v>
      </c>
      <c r="E39" s="84">
        <v>48</v>
      </c>
      <c r="F39" s="82">
        <v>2082502</v>
      </c>
      <c r="G39" s="82" t="str">
        <f t="shared" si="0"/>
        <v>208</v>
      </c>
    </row>
    <row r="40" ht="42.75" spans="1:7">
      <c r="A40" s="95" t="s">
        <v>746</v>
      </c>
      <c r="B40" s="91" t="s">
        <v>819</v>
      </c>
      <c r="C40" s="83" t="s">
        <v>821</v>
      </c>
      <c r="D40" s="83" t="s">
        <v>824</v>
      </c>
      <c r="E40" s="84">
        <v>39</v>
      </c>
      <c r="F40" s="82">
        <v>2081005</v>
      </c>
      <c r="G40" s="82" t="str">
        <f t="shared" si="0"/>
        <v>208</v>
      </c>
    </row>
    <row r="41" ht="42.75" spans="1:7">
      <c r="A41" s="95" t="s">
        <v>746</v>
      </c>
      <c r="B41" s="91" t="s">
        <v>819</v>
      </c>
      <c r="C41" s="83" t="s">
        <v>825</v>
      </c>
      <c r="D41" s="83" t="s">
        <v>826</v>
      </c>
      <c r="E41" s="84">
        <v>10</v>
      </c>
      <c r="F41" s="82">
        <v>2101601</v>
      </c>
      <c r="G41" s="82" t="str">
        <f t="shared" si="0"/>
        <v>210</v>
      </c>
    </row>
    <row r="42" ht="42.75" spans="1:7">
      <c r="A42" s="95" t="s">
        <v>746</v>
      </c>
      <c r="B42" s="91" t="s">
        <v>819</v>
      </c>
      <c r="C42" s="83" t="s">
        <v>827</v>
      </c>
      <c r="D42" s="83" t="s">
        <v>828</v>
      </c>
      <c r="E42" s="84">
        <v>108.86</v>
      </c>
      <c r="F42" s="82">
        <v>2081006</v>
      </c>
      <c r="G42" s="82" t="str">
        <f t="shared" si="0"/>
        <v>208</v>
      </c>
    </row>
    <row r="43" ht="28.5" spans="1:7">
      <c r="A43" s="95" t="s">
        <v>746</v>
      </c>
      <c r="B43" s="91" t="s">
        <v>819</v>
      </c>
      <c r="C43" s="83" t="s">
        <v>829</v>
      </c>
      <c r="D43" s="83" t="s">
        <v>830</v>
      </c>
      <c r="E43" s="84">
        <v>20</v>
      </c>
      <c r="F43" s="82">
        <v>2089999</v>
      </c>
      <c r="G43" s="82" t="str">
        <f t="shared" si="0"/>
        <v>208</v>
      </c>
    </row>
    <row r="44" ht="42.75" spans="1:7">
      <c r="A44" s="95" t="s">
        <v>831</v>
      </c>
      <c r="B44" s="87" t="s">
        <v>819</v>
      </c>
      <c r="C44" s="83" t="s">
        <v>821</v>
      </c>
      <c r="D44" s="83" t="s">
        <v>832</v>
      </c>
      <c r="E44" s="84">
        <v>70.85</v>
      </c>
      <c r="F44" s="82">
        <v>2080208</v>
      </c>
      <c r="G44" s="82" t="str">
        <f t="shared" si="0"/>
        <v>208</v>
      </c>
    </row>
    <row r="45" ht="42.75" spans="1:7">
      <c r="A45" s="95" t="s">
        <v>746</v>
      </c>
      <c r="B45" s="91" t="s">
        <v>833</v>
      </c>
      <c r="C45" s="83" t="s">
        <v>829</v>
      </c>
      <c r="D45" s="83" t="s">
        <v>834</v>
      </c>
      <c r="E45" s="84">
        <v>210</v>
      </c>
      <c r="F45" s="82">
        <v>2089999</v>
      </c>
      <c r="G45" s="82" t="str">
        <f t="shared" si="0"/>
        <v>208</v>
      </c>
    </row>
    <row r="46" ht="42.75" spans="1:7">
      <c r="A46" s="95" t="s">
        <v>746</v>
      </c>
      <c r="B46" s="91" t="s">
        <v>833</v>
      </c>
      <c r="C46" s="83" t="s">
        <v>835</v>
      </c>
      <c r="D46" s="83" t="s">
        <v>836</v>
      </c>
      <c r="E46" s="84">
        <v>479</v>
      </c>
      <c r="F46" s="82">
        <v>2080899</v>
      </c>
      <c r="G46" s="82" t="str">
        <f t="shared" si="0"/>
        <v>208</v>
      </c>
    </row>
    <row r="47" ht="42.75" spans="1:7">
      <c r="A47" s="95" t="s">
        <v>746</v>
      </c>
      <c r="B47" s="91" t="s">
        <v>833</v>
      </c>
      <c r="C47" s="83" t="s">
        <v>835</v>
      </c>
      <c r="D47" s="83" t="s">
        <v>837</v>
      </c>
      <c r="E47" s="84">
        <v>42</v>
      </c>
      <c r="F47" s="82">
        <v>2080805</v>
      </c>
      <c r="G47" s="82" t="str">
        <f t="shared" si="0"/>
        <v>208</v>
      </c>
    </row>
    <row r="48" ht="42.75" spans="1:7">
      <c r="A48" s="95" t="s">
        <v>746</v>
      </c>
      <c r="B48" s="91" t="s">
        <v>833</v>
      </c>
      <c r="C48" s="83" t="s">
        <v>838</v>
      </c>
      <c r="D48" s="83" t="s">
        <v>839</v>
      </c>
      <c r="E48" s="84">
        <v>61</v>
      </c>
      <c r="F48" s="82">
        <v>2080901</v>
      </c>
      <c r="G48" s="82" t="str">
        <f t="shared" si="0"/>
        <v>208</v>
      </c>
    </row>
    <row r="49" ht="28.5" spans="1:7">
      <c r="A49" s="95" t="s">
        <v>746</v>
      </c>
      <c r="B49" s="91" t="s">
        <v>833</v>
      </c>
      <c r="C49" s="83" t="s">
        <v>838</v>
      </c>
      <c r="D49" s="83" t="s">
        <v>840</v>
      </c>
      <c r="E49" s="84">
        <v>15.5</v>
      </c>
      <c r="F49" s="82">
        <v>2080905</v>
      </c>
      <c r="G49" s="82" t="str">
        <f t="shared" si="0"/>
        <v>208</v>
      </c>
    </row>
    <row r="50" ht="42.75" spans="1:7">
      <c r="A50" s="95" t="s">
        <v>746</v>
      </c>
      <c r="B50" s="91" t="s">
        <v>833</v>
      </c>
      <c r="C50" s="83" t="s">
        <v>829</v>
      </c>
      <c r="D50" s="83" t="s">
        <v>841</v>
      </c>
      <c r="E50" s="84">
        <v>30</v>
      </c>
      <c r="F50" s="82">
        <v>2089999</v>
      </c>
      <c r="G50" s="82" t="str">
        <f t="shared" si="0"/>
        <v>208</v>
      </c>
    </row>
    <row r="51" ht="28.5" spans="1:7">
      <c r="A51" s="95" t="s">
        <v>842</v>
      </c>
      <c r="B51" s="89" t="s">
        <v>843</v>
      </c>
      <c r="C51" s="83" t="s">
        <v>844</v>
      </c>
      <c r="D51" s="83" t="s">
        <v>845</v>
      </c>
      <c r="E51" s="84">
        <v>222.7</v>
      </c>
      <c r="F51" s="82">
        <v>2050202</v>
      </c>
      <c r="G51" s="82" t="str">
        <f t="shared" si="0"/>
        <v>205</v>
      </c>
    </row>
    <row r="52" ht="28.5" spans="1:7">
      <c r="A52" s="96" t="s">
        <v>846</v>
      </c>
      <c r="B52" s="89" t="s">
        <v>847</v>
      </c>
      <c r="C52" s="83"/>
      <c r="D52" s="83" t="s">
        <v>848</v>
      </c>
      <c r="E52" s="84">
        <v>2080</v>
      </c>
      <c r="F52" s="82">
        <v>2120399</v>
      </c>
      <c r="G52" s="82" t="str">
        <f t="shared" si="0"/>
        <v>212</v>
      </c>
    </row>
    <row r="53" ht="42.75" spans="1:7">
      <c r="A53" s="95" t="s">
        <v>831</v>
      </c>
      <c r="B53" s="91" t="s">
        <v>849</v>
      </c>
      <c r="C53" s="83" t="s">
        <v>850</v>
      </c>
      <c r="D53" s="83" t="s">
        <v>851</v>
      </c>
      <c r="E53" s="84">
        <v>12.39</v>
      </c>
      <c r="F53" s="82">
        <v>2130152</v>
      </c>
      <c r="G53" s="82" t="str">
        <f t="shared" si="0"/>
        <v>213</v>
      </c>
    </row>
    <row r="54" ht="28.5" spans="1:7">
      <c r="A54" s="95" t="s">
        <v>831</v>
      </c>
      <c r="B54" s="91" t="s">
        <v>852</v>
      </c>
      <c r="C54" s="83" t="s">
        <v>853</v>
      </c>
      <c r="D54" s="83" t="s">
        <v>854</v>
      </c>
      <c r="E54" s="84">
        <v>22</v>
      </c>
      <c r="F54" s="82">
        <v>2010802</v>
      </c>
      <c r="G54" s="82" t="str">
        <f t="shared" si="0"/>
        <v>201</v>
      </c>
    </row>
    <row r="55" ht="28.5" spans="1:7">
      <c r="A55" s="95" t="s">
        <v>831</v>
      </c>
      <c r="B55" s="91" t="s">
        <v>855</v>
      </c>
      <c r="C55" s="83" t="s">
        <v>856</v>
      </c>
      <c r="D55" s="83" t="s">
        <v>857</v>
      </c>
      <c r="E55" s="84" t="s">
        <v>858</v>
      </c>
      <c r="F55" s="82">
        <v>2012999</v>
      </c>
      <c r="G55" s="82" t="str">
        <f t="shared" si="0"/>
        <v>201</v>
      </c>
    </row>
    <row r="56" ht="28.5" spans="1:7">
      <c r="A56" s="96" t="s">
        <v>746</v>
      </c>
      <c r="B56" s="91" t="s">
        <v>859</v>
      </c>
      <c r="C56" s="83" t="s">
        <v>860</v>
      </c>
      <c r="D56" s="83" t="s">
        <v>861</v>
      </c>
      <c r="E56" s="84">
        <v>12.26</v>
      </c>
      <c r="F56" s="82">
        <v>2080109</v>
      </c>
      <c r="G56" s="82" t="str">
        <f t="shared" si="0"/>
        <v>208</v>
      </c>
    </row>
    <row r="57" ht="42.75" spans="1:7">
      <c r="A57" s="95" t="s">
        <v>762</v>
      </c>
      <c r="B57" s="91" t="s">
        <v>862</v>
      </c>
      <c r="C57" s="83" t="s">
        <v>863</v>
      </c>
      <c r="D57" s="83" t="s">
        <v>864</v>
      </c>
      <c r="E57" s="84">
        <v>1329.25</v>
      </c>
      <c r="F57" s="82">
        <v>2130803</v>
      </c>
      <c r="G57" s="82" t="str">
        <f t="shared" si="0"/>
        <v>213</v>
      </c>
    </row>
    <row r="58" ht="42.75" spans="1:7">
      <c r="A58" s="95" t="s">
        <v>865</v>
      </c>
      <c r="B58" s="91" t="s">
        <v>866</v>
      </c>
      <c r="C58" s="83" t="s">
        <v>867</v>
      </c>
      <c r="D58" s="83" t="s">
        <v>868</v>
      </c>
      <c r="E58" s="84">
        <v>244</v>
      </c>
      <c r="F58" s="82">
        <v>2130804</v>
      </c>
      <c r="G58" s="82" t="str">
        <f t="shared" si="0"/>
        <v>213</v>
      </c>
    </row>
    <row r="59" ht="42.75" spans="1:7">
      <c r="A59" s="95" t="s">
        <v>865</v>
      </c>
      <c r="B59" s="91" t="s">
        <v>866</v>
      </c>
      <c r="C59" s="83" t="s">
        <v>869</v>
      </c>
      <c r="D59" s="83" t="s">
        <v>868</v>
      </c>
      <c r="E59" s="84">
        <v>87</v>
      </c>
      <c r="F59" s="82">
        <v>2130801</v>
      </c>
      <c r="G59" s="82" t="str">
        <f t="shared" si="0"/>
        <v>213</v>
      </c>
    </row>
    <row r="60" ht="28.5" spans="1:7">
      <c r="A60" s="95" t="s">
        <v>762</v>
      </c>
      <c r="B60" s="91" t="s">
        <v>870</v>
      </c>
      <c r="C60" s="83" t="s">
        <v>871</v>
      </c>
      <c r="D60" s="83" t="s">
        <v>872</v>
      </c>
      <c r="E60" s="84">
        <v>4298</v>
      </c>
      <c r="F60" s="82">
        <v>2130305</v>
      </c>
      <c r="G60" s="82" t="str">
        <f t="shared" si="0"/>
        <v>213</v>
      </c>
    </row>
    <row r="61" ht="28.5" spans="1:7">
      <c r="A61" s="95" t="s">
        <v>762</v>
      </c>
      <c r="B61" s="91" t="s">
        <v>873</v>
      </c>
      <c r="C61" s="83" t="s">
        <v>803</v>
      </c>
      <c r="D61" s="83" t="s">
        <v>874</v>
      </c>
      <c r="E61" s="84">
        <v>378.26</v>
      </c>
      <c r="F61" s="82">
        <v>2130205</v>
      </c>
      <c r="G61" s="82" t="str">
        <f t="shared" si="0"/>
        <v>213</v>
      </c>
    </row>
    <row r="62" ht="28.5" spans="1:7">
      <c r="A62" s="95" t="s">
        <v>755</v>
      </c>
      <c r="B62" s="91" t="s">
        <v>875</v>
      </c>
      <c r="C62" s="83" t="s">
        <v>760</v>
      </c>
      <c r="D62" s="83" t="s">
        <v>876</v>
      </c>
      <c r="E62" s="84">
        <v>19.4</v>
      </c>
      <c r="F62" s="82">
        <v>2210110</v>
      </c>
      <c r="G62" s="82" t="str">
        <f t="shared" si="0"/>
        <v>221</v>
      </c>
    </row>
    <row r="63" ht="28.5" spans="1:7">
      <c r="A63" s="95" t="s">
        <v>755</v>
      </c>
      <c r="B63" s="91" t="s">
        <v>875</v>
      </c>
      <c r="C63" s="83" t="s">
        <v>877</v>
      </c>
      <c r="D63" s="83" t="s">
        <v>876</v>
      </c>
      <c r="E63" s="84">
        <v>99.4</v>
      </c>
      <c r="F63" s="82">
        <v>2210108</v>
      </c>
      <c r="G63" s="82" t="str">
        <f t="shared" si="0"/>
        <v>221</v>
      </c>
    </row>
    <row r="64" ht="28.5" spans="1:7">
      <c r="A64" s="95" t="s">
        <v>755</v>
      </c>
      <c r="B64" s="91" t="s">
        <v>878</v>
      </c>
      <c r="C64" s="83" t="s">
        <v>879</v>
      </c>
      <c r="D64" s="83" t="s">
        <v>880</v>
      </c>
      <c r="E64" s="84">
        <v>1429</v>
      </c>
      <c r="F64" s="82">
        <v>2210103</v>
      </c>
      <c r="G64" s="82" t="str">
        <f t="shared" si="0"/>
        <v>221</v>
      </c>
    </row>
    <row r="65" ht="28.5" spans="1:7">
      <c r="A65" s="95" t="s">
        <v>762</v>
      </c>
      <c r="B65" s="91" t="s">
        <v>881</v>
      </c>
      <c r="C65" s="83" t="s">
        <v>882</v>
      </c>
      <c r="D65" s="83" t="s">
        <v>883</v>
      </c>
      <c r="E65" s="84">
        <v>89</v>
      </c>
      <c r="F65" s="82">
        <v>2240601</v>
      </c>
      <c r="G65" s="82" t="str">
        <f t="shared" si="0"/>
        <v>224</v>
      </c>
    </row>
  </sheetData>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4"/>
  <sheetViews>
    <sheetView workbookViewId="0">
      <pane xSplit="1" ySplit="3" topLeftCell="B4" activePane="bottomRight" state="frozen"/>
      <selection/>
      <selection pane="topRight"/>
      <selection pane="bottomLeft"/>
      <selection pane="bottomRight" activeCell="C8" sqref="C8"/>
    </sheetView>
  </sheetViews>
  <sheetFormatPr defaultColWidth="9" defaultRowHeight="13.5" outlineLevelCol="6"/>
  <cols>
    <col min="1" max="1" width="7.5" style="13" customWidth="1"/>
    <col min="2" max="2" width="18" style="13" customWidth="1"/>
    <col min="3" max="3" width="19.5" style="13" customWidth="1"/>
    <col min="4" max="4" width="63.125" style="13" customWidth="1"/>
    <col min="5" max="5" width="15.25" style="13" customWidth="1"/>
    <col min="6" max="6" width="57.875" style="13" customWidth="1"/>
    <col min="7" max="7" width="14.875" style="14" customWidth="1"/>
  </cols>
  <sheetData>
    <row r="1" ht="24" customHeight="1" spans="1:1">
      <c r="A1" s="15" t="s">
        <v>220</v>
      </c>
    </row>
    <row r="2" ht="27" spans="1:7">
      <c r="A2" s="16" t="s">
        <v>221</v>
      </c>
      <c r="B2" s="16"/>
      <c r="C2" s="16"/>
      <c r="D2" s="16"/>
      <c r="E2" s="16"/>
      <c r="F2" s="16"/>
      <c r="G2" s="16"/>
    </row>
    <row r="3" spans="7:7">
      <c r="G3" s="13" t="s">
        <v>7</v>
      </c>
    </row>
    <row r="4" ht="20.25" spans="1:7">
      <c r="A4" s="2" t="s">
        <v>222</v>
      </c>
      <c r="B4" s="17" t="s">
        <v>223</v>
      </c>
      <c r="C4" s="2" t="s">
        <v>224</v>
      </c>
      <c r="D4" s="2" t="s">
        <v>225</v>
      </c>
      <c r="E4" s="2" t="s">
        <v>226</v>
      </c>
      <c r="F4" s="2" t="s">
        <v>227</v>
      </c>
      <c r="G4" s="2" t="s">
        <v>12</v>
      </c>
    </row>
    <row r="5" s="12" customFormat="1" ht="20.25" customHeight="1" spans="1:7">
      <c r="A5" s="18">
        <v>1</v>
      </c>
      <c r="B5" s="18"/>
      <c r="C5" s="18"/>
      <c r="D5" s="18" t="s">
        <v>13</v>
      </c>
      <c r="E5" s="19">
        <f>E6+E84+E90+E173</f>
        <v>132149.281771</v>
      </c>
      <c r="F5" s="18"/>
      <c r="G5" s="18"/>
    </row>
    <row r="6" s="12" customFormat="1" ht="20.25" customHeight="1" spans="1:7">
      <c r="A6" s="18">
        <v>2</v>
      </c>
      <c r="B6" s="18"/>
      <c r="C6" s="18"/>
      <c r="D6" s="18" t="s">
        <v>228</v>
      </c>
      <c r="E6" s="19">
        <f>SUM(E7:E83)</f>
        <v>4913.7908</v>
      </c>
      <c r="F6" s="18"/>
      <c r="G6" s="18"/>
    </row>
    <row r="7" ht="20.25" customHeight="1" spans="1:7">
      <c r="A7" s="18">
        <v>3</v>
      </c>
      <c r="B7" s="20" t="s">
        <v>229</v>
      </c>
      <c r="C7" s="20">
        <v>2013101</v>
      </c>
      <c r="D7" s="2" t="s">
        <v>230</v>
      </c>
      <c r="E7" s="21">
        <v>139</v>
      </c>
      <c r="F7" s="2" t="s">
        <v>884</v>
      </c>
      <c r="G7" s="2" t="s">
        <v>232</v>
      </c>
    </row>
    <row r="8" ht="141.75" customHeight="1" spans="1:7">
      <c r="A8" s="18">
        <v>4</v>
      </c>
      <c r="B8" s="20" t="s">
        <v>233</v>
      </c>
      <c r="C8" s="20">
        <v>2010399</v>
      </c>
      <c r="D8" s="2" t="s">
        <v>235</v>
      </c>
      <c r="E8" s="21">
        <v>176</v>
      </c>
      <c r="F8" s="2"/>
      <c r="G8" s="2" t="s">
        <v>232</v>
      </c>
    </row>
    <row r="9" ht="40.5" customHeight="1" spans="1:7">
      <c r="A9" s="18">
        <v>5</v>
      </c>
      <c r="B9" s="20" t="s">
        <v>233</v>
      </c>
      <c r="C9" s="20">
        <v>2010399</v>
      </c>
      <c r="D9" s="2" t="s">
        <v>237</v>
      </c>
      <c r="E9" s="21">
        <v>8.4</v>
      </c>
      <c r="F9" s="2"/>
      <c r="G9" s="2" t="s">
        <v>232</v>
      </c>
    </row>
    <row r="10" ht="121.5" customHeight="1" spans="1:7">
      <c r="A10" s="18">
        <v>6</v>
      </c>
      <c r="B10" s="20" t="s">
        <v>238</v>
      </c>
      <c r="C10" s="20">
        <v>2010102</v>
      </c>
      <c r="D10" s="2" t="s">
        <v>239</v>
      </c>
      <c r="E10" s="21">
        <v>168.5</v>
      </c>
      <c r="F10" s="2"/>
      <c r="G10" s="2" t="s">
        <v>232</v>
      </c>
    </row>
    <row r="11" ht="60.75" customHeight="1" spans="1:7">
      <c r="A11" s="18">
        <v>7</v>
      </c>
      <c r="B11" s="20" t="s">
        <v>238</v>
      </c>
      <c r="C11" s="20">
        <v>2010102</v>
      </c>
      <c r="D11" s="2" t="s">
        <v>240</v>
      </c>
      <c r="E11" s="21">
        <v>17</v>
      </c>
      <c r="F11" s="2"/>
      <c r="G11" s="2" t="s">
        <v>232</v>
      </c>
    </row>
    <row r="12" ht="129" customHeight="1" spans="1:7">
      <c r="A12" s="18">
        <v>8</v>
      </c>
      <c r="B12" s="20" t="s">
        <v>241</v>
      </c>
      <c r="C12" s="20">
        <v>2010202</v>
      </c>
      <c r="D12" s="4" t="s">
        <v>242</v>
      </c>
      <c r="E12" s="22">
        <v>128</v>
      </c>
      <c r="F12" s="2"/>
      <c r="G12" s="2" t="s">
        <v>232</v>
      </c>
    </row>
    <row r="13" ht="40.5" customHeight="1" spans="1:7">
      <c r="A13" s="18">
        <v>9</v>
      </c>
      <c r="B13" s="20" t="s">
        <v>243</v>
      </c>
      <c r="C13" s="20">
        <v>2049999</v>
      </c>
      <c r="D13" s="23" t="s">
        <v>244</v>
      </c>
      <c r="E13" s="24">
        <v>115.5</v>
      </c>
      <c r="F13" s="2" t="s">
        <v>245</v>
      </c>
      <c r="G13" s="2" t="s">
        <v>232</v>
      </c>
    </row>
    <row r="14" ht="20.25" customHeight="1" spans="1:7">
      <c r="A14" s="18">
        <v>10</v>
      </c>
      <c r="B14" s="20" t="s">
        <v>243</v>
      </c>
      <c r="C14" s="20">
        <v>2049999</v>
      </c>
      <c r="D14" s="23" t="s">
        <v>246</v>
      </c>
      <c r="E14" s="24">
        <v>31.94</v>
      </c>
      <c r="F14" s="2" t="s">
        <v>247</v>
      </c>
      <c r="G14" s="2" t="s">
        <v>232</v>
      </c>
    </row>
    <row r="15" ht="60.75" customHeight="1" spans="1:7">
      <c r="A15" s="18">
        <v>11</v>
      </c>
      <c r="B15" s="20" t="s">
        <v>248</v>
      </c>
      <c r="C15" s="20">
        <v>2011199</v>
      </c>
      <c r="D15" s="2" t="s">
        <v>249</v>
      </c>
      <c r="E15" s="21">
        <v>277</v>
      </c>
      <c r="F15" s="2" t="s">
        <v>885</v>
      </c>
      <c r="G15" s="2" t="s">
        <v>232</v>
      </c>
    </row>
    <row r="16" ht="283.5" customHeight="1" spans="1:7">
      <c r="A16" s="18">
        <v>12</v>
      </c>
      <c r="B16" s="20" t="s">
        <v>250</v>
      </c>
      <c r="C16" s="20">
        <v>2013399</v>
      </c>
      <c r="D16" s="2" t="s">
        <v>251</v>
      </c>
      <c r="E16" s="21">
        <v>298</v>
      </c>
      <c r="F16" s="2" t="s">
        <v>234</v>
      </c>
      <c r="G16" s="2" t="s">
        <v>232</v>
      </c>
    </row>
    <row r="17" ht="262.5" customHeight="1" spans="1:7">
      <c r="A17" s="18">
        <v>13</v>
      </c>
      <c r="B17" s="20" t="s">
        <v>252</v>
      </c>
      <c r="C17" s="20">
        <v>2013299</v>
      </c>
      <c r="D17" s="2" t="s">
        <v>253</v>
      </c>
      <c r="E17" s="21">
        <v>433.58</v>
      </c>
      <c r="F17" s="25" t="s">
        <v>886</v>
      </c>
      <c r="G17" s="2" t="s">
        <v>232</v>
      </c>
    </row>
    <row r="18" ht="40.5" customHeight="1" spans="1:7">
      <c r="A18" s="18">
        <v>14</v>
      </c>
      <c r="B18" s="20" t="s">
        <v>255</v>
      </c>
      <c r="C18" s="20">
        <v>2089999</v>
      </c>
      <c r="D18" s="26" t="s">
        <v>256</v>
      </c>
      <c r="E18" s="27">
        <v>7</v>
      </c>
      <c r="F18" s="2" t="s">
        <v>234</v>
      </c>
      <c r="G18" s="2" t="s">
        <v>232</v>
      </c>
    </row>
    <row r="19" ht="121.5" customHeight="1" spans="1:7">
      <c r="A19" s="18">
        <v>15</v>
      </c>
      <c r="B19" s="20" t="s">
        <v>257</v>
      </c>
      <c r="C19" s="20">
        <v>2079999</v>
      </c>
      <c r="D19" s="2" t="s">
        <v>258</v>
      </c>
      <c r="E19" s="21">
        <v>68.5</v>
      </c>
      <c r="F19" s="2" t="s">
        <v>258</v>
      </c>
      <c r="G19" s="2" t="s">
        <v>232</v>
      </c>
    </row>
    <row r="20" ht="81" customHeight="1" spans="1:7">
      <c r="A20" s="18">
        <v>16</v>
      </c>
      <c r="B20" s="20" t="s">
        <v>257</v>
      </c>
      <c r="C20" s="20">
        <v>2089999</v>
      </c>
      <c r="D20" s="4" t="s">
        <v>259</v>
      </c>
      <c r="E20" s="21">
        <v>61.2</v>
      </c>
      <c r="F20" s="2" t="s">
        <v>260</v>
      </c>
      <c r="G20" s="2" t="s">
        <v>232</v>
      </c>
    </row>
    <row r="21" ht="20.25" customHeight="1" spans="1:7">
      <c r="A21" s="18">
        <v>17</v>
      </c>
      <c r="B21" s="20" t="s">
        <v>261</v>
      </c>
      <c r="C21" s="20">
        <v>2079999</v>
      </c>
      <c r="D21" s="2" t="s">
        <v>262</v>
      </c>
      <c r="E21" s="21">
        <v>10</v>
      </c>
      <c r="F21" s="2" t="s">
        <v>263</v>
      </c>
      <c r="G21" s="2" t="s">
        <v>232</v>
      </c>
    </row>
    <row r="22" ht="40.5" customHeight="1" spans="1:7">
      <c r="A22" s="18">
        <v>18</v>
      </c>
      <c r="B22" s="28" t="s">
        <v>264</v>
      </c>
      <c r="C22" s="28">
        <v>2010306</v>
      </c>
      <c r="D22" s="29" t="s">
        <v>265</v>
      </c>
      <c r="E22" s="30">
        <v>94.66</v>
      </c>
      <c r="F22" s="2"/>
      <c r="G22" s="2" t="s">
        <v>232</v>
      </c>
    </row>
    <row r="23" ht="81" customHeight="1" spans="1:7">
      <c r="A23" s="18">
        <v>19</v>
      </c>
      <c r="B23" s="20" t="s">
        <v>266</v>
      </c>
      <c r="C23" s="20">
        <v>2240106</v>
      </c>
      <c r="D23" s="2" t="s">
        <v>267</v>
      </c>
      <c r="E23" s="21">
        <v>126</v>
      </c>
      <c r="F23" s="2" t="s">
        <v>268</v>
      </c>
      <c r="G23" s="2" t="s">
        <v>232</v>
      </c>
    </row>
    <row r="24" ht="40.5" customHeight="1" spans="1:7">
      <c r="A24" s="18">
        <v>20</v>
      </c>
      <c r="B24" s="20" t="s">
        <v>266</v>
      </c>
      <c r="C24" s="20">
        <v>2240106</v>
      </c>
      <c r="D24" s="2" t="s">
        <v>269</v>
      </c>
      <c r="E24" s="21">
        <v>416.5</v>
      </c>
      <c r="F24" s="31" t="s">
        <v>887</v>
      </c>
      <c r="G24" s="2" t="s">
        <v>232</v>
      </c>
    </row>
    <row r="25" ht="20.25" customHeight="1" spans="1:7">
      <c r="A25" s="18">
        <v>21</v>
      </c>
      <c r="B25" s="32" t="s">
        <v>271</v>
      </c>
      <c r="C25" s="32">
        <v>2040299</v>
      </c>
      <c r="D25" s="33" t="s">
        <v>272</v>
      </c>
      <c r="E25" s="21">
        <v>59</v>
      </c>
      <c r="F25" s="2" t="s">
        <v>273</v>
      </c>
      <c r="G25" s="2" t="s">
        <v>232</v>
      </c>
    </row>
    <row r="26" ht="20.25" customHeight="1" spans="1:7">
      <c r="A26" s="18">
        <v>22</v>
      </c>
      <c r="B26" s="34" t="s">
        <v>274</v>
      </c>
      <c r="C26" s="34">
        <v>2040699</v>
      </c>
      <c r="D26" s="4" t="s">
        <v>275</v>
      </c>
      <c r="E26" s="35">
        <v>10</v>
      </c>
      <c r="F26" s="2" t="s">
        <v>275</v>
      </c>
      <c r="G26" s="2" t="s">
        <v>232</v>
      </c>
    </row>
    <row r="27" ht="20.25" customHeight="1" spans="1:7">
      <c r="A27" s="18">
        <v>23</v>
      </c>
      <c r="B27" s="20" t="s">
        <v>276</v>
      </c>
      <c r="C27" s="20">
        <v>2012899</v>
      </c>
      <c r="D27" s="2" t="s">
        <v>234</v>
      </c>
      <c r="E27" s="21">
        <v>5.22</v>
      </c>
      <c r="F27" s="2" t="s">
        <v>888</v>
      </c>
      <c r="G27" s="2" t="s">
        <v>232</v>
      </c>
    </row>
    <row r="28" ht="60.75" customHeight="1" spans="1:7">
      <c r="A28" s="18">
        <v>24</v>
      </c>
      <c r="B28" s="20" t="s">
        <v>277</v>
      </c>
      <c r="C28" s="20">
        <v>2010505</v>
      </c>
      <c r="D28" s="2" t="s">
        <v>278</v>
      </c>
      <c r="E28" s="21">
        <v>17.1</v>
      </c>
      <c r="F28" s="2" t="s">
        <v>279</v>
      </c>
      <c r="G28" s="2" t="s">
        <v>232</v>
      </c>
    </row>
    <row r="29" ht="40.5" customHeight="1" spans="1:7">
      <c r="A29" s="18">
        <v>25</v>
      </c>
      <c r="B29" s="20" t="s">
        <v>280</v>
      </c>
      <c r="C29" s="20">
        <v>2013299</v>
      </c>
      <c r="D29" s="2" t="s">
        <v>281</v>
      </c>
      <c r="E29" s="21">
        <v>18</v>
      </c>
      <c r="F29" s="2"/>
      <c r="G29" s="2" t="s">
        <v>232</v>
      </c>
    </row>
    <row r="30" ht="20.25" customHeight="1" spans="1:7">
      <c r="A30" s="18">
        <v>26</v>
      </c>
      <c r="B30" s="20" t="s">
        <v>282</v>
      </c>
      <c r="C30" s="20">
        <v>2010805</v>
      </c>
      <c r="D30" s="2" t="s">
        <v>889</v>
      </c>
      <c r="E30" s="21">
        <v>15</v>
      </c>
      <c r="F30" s="2" t="s">
        <v>284</v>
      </c>
      <c r="G30" s="2" t="s">
        <v>232</v>
      </c>
    </row>
    <row r="31" ht="121.5" customHeight="1" spans="1:7">
      <c r="A31" s="18">
        <v>27</v>
      </c>
      <c r="B31" s="20" t="s">
        <v>285</v>
      </c>
      <c r="C31" s="20">
        <v>2010399</v>
      </c>
      <c r="D31" s="2" t="s">
        <v>286</v>
      </c>
      <c r="E31" s="21">
        <v>81.32</v>
      </c>
      <c r="F31" s="31" t="s">
        <v>890</v>
      </c>
      <c r="G31" s="2" t="s">
        <v>232</v>
      </c>
    </row>
    <row r="32" ht="60.75" customHeight="1" spans="1:7">
      <c r="A32" s="18">
        <v>28</v>
      </c>
      <c r="B32" s="20" t="s">
        <v>285</v>
      </c>
      <c r="C32" s="20">
        <v>2010399</v>
      </c>
      <c r="D32" s="2" t="s">
        <v>288</v>
      </c>
      <c r="E32" s="21">
        <v>140.16</v>
      </c>
      <c r="F32" s="31" t="s">
        <v>891</v>
      </c>
      <c r="G32" s="2" t="s">
        <v>232</v>
      </c>
    </row>
    <row r="33" ht="40.5" customHeight="1" spans="1:7">
      <c r="A33" s="18">
        <v>29</v>
      </c>
      <c r="B33" s="20" t="s">
        <v>290</v>
      </c>
      <c r="C33" s="20">
        <v>2010399</v>
      </c>
      <c r="D33" s="2" t="s">
        <v>892</v>
      </c>
      <c r="E33" s="21">
        <v>190.4</v>
      </c>
      <c r="F33" s="2" t="s">
        <v>292</v>
      </c>
      <c r="G33" s="2" t="s">
        <v>232</v>
      </c>
    </row>
    <row r="34" ht="60.75" customHeight="1" spans="1:7">
      <c r="A34" s="18">
        <v>30</v>
      </c>
      <c r="B34" s="20" t="s">
        <v>293</v>
      </c>
      <c r="C34" s="20">
        <v>2010699</v>
      </c>
      <c r="D34" s="36" t="s">
        <v>893</v>
      </c>
      <c r="E34" s="37">
        <v>43.88</v>
      </c>
      <c r="F34" s="2"/>
      <c r="G34" s="2" t="s">
        <v>232</v>
      </c>
    </row>
    <row r="35" ht="20.25" customHeight="1" spans="1:7">
      <c r="A35" s="18">
        <v>31</v>
      </c>
      <c r="B35" s="20" t="s">
        <v>293</v>
      </c>
      <c r="C35" s="20">
        <v>2010608</v>
      </c>
      <c r="D35" s="36" t="s">
        <v>296</v>
      </c>
      <c r="E35" s="37">
        <v>31.5</v>
      </c>
      <c r="F35" s="2"/>
      <c r="G35" s="2" t="s">
        <v>232</v>
      </c>
    </row>
    <row r="36" ht="40.5" customHeight="1" spans="1:7">
      <c r="A36" s="18">
        <v>32</v>
      </c>
      <c r="B36" s="20" t="s">
        <v>293</v>
      </c>
      <c r="C36" s="20">
        <v>2010699</v>
      </c>
      <c r="D36" s="36" t="s">
        <v>298</v>
      </c>
      <c r="E36" s="37">
        <v>104</v>
      </c>
      <c r="F36" s="2"/>
      <c r="G36" s="2" t="s">
        <v>232</v>
      </c>
    </row>
    <row r="37" ht="60.75" customHeight="1" spans="1:7">
      <c r="A37" s="18">
        <v>33</v>
      </c>
      <c r="B37" s="20" t="s">
        <v>293</v>
      </c>
      <c r="C37" s="20">
        <v>2010607</v>
      </c>
      <c r="D37" s="36" t="s">
        <v>300</v>
      </c>
      <c r="E37" s="37">
        <v>34.2</v>
      </c>
      <c r="F37" s="2"/>
      <c r="G37" s="2" t="s">
        <v>232</v>
      </c>
    </row>
    <row r="38" ht="121.5" spans="1:7">
      <c r="A38" s="18">
        <v>34</v>
      </c>
      <c r="B38" s="38" t="s">
        <v>301</v>
      </c>
      <c r="C38" s="20">
        <v>2013402</v>
      </c>
      <c r="D38" s="39" t="s">
        <v>302</v>
      </c>
      <c r="E38" s="40">
        <v>23</v>
      </c>
      <c r="F38" s="2" t="s">
        <v>894</v>
      </c>
      <c r="G38" s="2" t="s">
        <v>303</v>
      </c>
    </row>
    <row r="39" ht="118.5" customHeight="1" spans="1:7">
      <c r="A39" s="18">
        <v>35</v>
      </c>
      <c r="B39" s="20" t="s">
        <v>304</v>
      </c>
      <c r="C39" s="20">
        <v>2012999</v>
      </c>
      <c r="D39" s="2" t="s">
        <v>895</v>
      </c>
      <c r="E39" s="21">
        <v>5</v>
      </c>
      <c r="F39" s="2" t="s">
        <v>305</v>
      </c>
      <c r="G39" s="2" t="s">
        <v>232</v>
      </c>
    </row>
    <row r="40" ht="81" customHeight="1" spans="1:7">
      <c r="A40" s="18">
        <v>36</v>
      </c>
      <c r="B40" s="20" t="s">
        <v>306</v>
      </c>
      <c r="C40" s="20">
        <v>2012999</v>
      </c>
      <c r="D40" s="2" t="s">
        <v>234</v>
      </c>
      <c r="E40" s="21">
        <v>7.2</v>
      </c>
      <c r="F40" s="2" t="s">
        <v>896</v>
      </c>
      <c r="G40" s="2" t="s">
        <v>232</v>
      </c>
    </row>
    <row r="41" ht="101.25" customHeight="1" spans="1:7">
      <c r="A41" s="18">
        <v>37</v>
      </c>
      <c r="B41" s="20" t="s">
        <v>308</v>
      </c>
      <c r="C41" s="20">
        <v>2013805</v>
      </c>
      <c r="D41" s="2" t="s">
        <v>897</v>
      </c>
      <c r="E41" s="21">
        <v>28.35</v>
      </c>
      <c r="F41" s="2" t="s">
        <v>898</v>
      </c>
      <c r="G41" s="2" t="s">
        <v>232</v>
      </c>
    </row>
    <row r="42" ht="40.5" customHeight="1" spans="1:7">
      <c r="A42" s="18">
        <v>38</v>
      </c>
      <c r="B42" s="20" t="s">
        <v>311</v>
      </c>
      <c r="C42" s="20">
        <v>2012899</v>
      </c>
      <c r="D42" s="2" t="s">
        <v>312</v>
      </c>
      <c r="E42" s="21">
        <v>4</v>
      </c>
      <c r="F42" s="2"/>
      <c r="G42" s="2" t="s">
        <v>232</v>
      </c>
    </row>
    <row r="43" ht="40.5" customHeight="1" spans="1:7">
      <c r="A43" s="18">
        <v>39</v>
      </c>
      <c r="B43" s="20" t="s">
        <v>313</v>
      </c>
      <c r="C43" s="20">
        <v>2019999</v>
      </c>
      <c r="D43" s="2" t="s">
        <v>314</v>
      </c>
      <c r="E43" s="21">
        <v>15</v>
      </c>
      <c r="F43" s="2" t="s">
        <v>899</v>
      </c>
      <c r="G43" s="2" t="s">
        <v>232</v>
      </c>
    </row>
    <row r="44" ht="40.5" customHeight="1" spans="1:7">
      <c r="A44" s="18">
        <v>40</v>
      </c>
      <c r="B44" s="20" t="s">
        <v>313</v>
      </c>
      <c r="C44" s="20">
        <v>2012604</v>
      </c>
      <c r="D44" s="2" t="s">
        <v>316</v>
      </c>
      <c r="E44" s="21">
        <v>50</v>
      </c>
      <c r="F44" s="2"/>
      <c r="G44" s="2" t="s">
        <v>232</v>
      </c>
    </row>
    <row r="45" ht="20.25" customHeight="1" spans="1:7">
      <c r="A45" s="18">
        <v>41</v>
      </c>
      <c r="B45" s="20" t="s">
        <v>317</v>
      </c>
      <c r="C45" s="20">
        <v>2010399</v>
      </c>
      <c r="D45" s="2" t="s">
        <v>318</v>
      </c>
      <c r="E45" s="21">
        <v>36</v>
      </c>
      <c r="F45" s="2" t="s">
        <v>319</v>
      </c>
      <c r="G45" s="2" t="s">
        <v>232</v>
      </c>
    </row>
    <row r="46" ht="40.5" customHeight="1" spans="1:7">
      <c r="A46" s="18">
        <v>42</v>
      </c>
      <c r="B46" s="20" t="s">
        <v>320</v>
      </c>
      <c r="C46" s="20">
        <v>2070110</v>
      </c>
      <c r="D46" s="2" t="s">
        <v>321</v>
      </c>
      <c r="E46" s="21">
        <v>7.5</v>
      </c>
      <c r="F46" s="2" t="s">
        <v>322</v>
      </c>
      <c r="G46" s="2" t="s">
        <v>232</v>
      </c>
    </row>
    <row r="47" ht="81" customHeight="1" spans="1:7">
      <c r="A47" s="18">
        <v>43</v>
      </c>
      <c r="B47" s="20" t="s">
        <v>323</v>
      </c>
      <c r="C47" s="20">
        <v>2019999</v>
      </c>
      <c r="D47" s="2" t="s">
        <v>900</v>
      </c>
      <c r="E47" s="41">
        <v>22.7936</v>
      </c>
      <c r="F47" s="42" t="s">
        <v>901</v>
      </c>
      <c r="G47" s="2" t="s">
        <v>232</v>
      </c>
    </row>
    <row r="48" ht="81" customHeight="1" spans="1:7">
      <c r="A48" s="18">
        <v>44</v>
      </c>
      <c r="B48" s="20" t="s">
        <v>325</v>
      </c>
      <c r="C48" s="20">
        <v>2019999</v>
      </c>
      <c r="D48" s="2" t="s">
        <v>327</v>
      </c>
      <c r="E48" s="21">
        <v>110.5928</v>
      </c>
      <c r="F48" s="2" t="s">
        <v>902</v>
      </c>
      <c r="G48" s="2" t="s">
        <v>232</v>
      </c>
    </row>
    <row r="49" ht="40.5" customHeight="1" spans="1:7">
      <c r="A49" s="18">
        <v>45</v>
      </c>
      <c r="B49" s="20" t="s">
        <v>328</v>
      </c>
      <c r="C49" s="20">
        <v>2010250</v>
      </c>
      <c r="D49" s="2" t="s">
        <v>329</v>
      </c>
      <c r="E49" s="43">
        <v>6.026</v>
      </c>
      <c r="F49" s="2" t="s">
        <v>903</v>
      </c>
      <c r="G49" s="2" t="s">
        <v>232</v>
      </c>
    </row>
    <row r="50" ht="40.5" customHeight="1" spans="1:7">
      <c r="A50" s="18">
        <v>46</v>
      </c>
      <c r="B50" s="20" t="s">
        <v>330</v>
      </c>
      <c r="C50" s="20">
        <v>2240106</v>
      </c>
      <c r="D50" s="2" t="s">
        <v>904</v>
      </c>
      <c r="E50" s="21">
        <v>10</v>
      </c>
      <c r="F50" s="2"/>
      <c r="G50" s="2" t="s">
        <v>232</v>
      </c>
    </row>
    <row r="51" ht="81" customHeight="1" spans="1:7">
      <c r="A51" s="18">
        <v>47</v>
      </c>
      <c r="B51" s="20" t="s">
        <v>332</v>
      </c>
      <c r="C51" s="20">
        <v>2080104</v>
      </c>
      <c r="D51" s="2" t="s">
        <v>333</v>
      </c>
      <c r="E51" s="21">
        <v>11.34</v>
      </c>
      <c r="F51" s="2" t="s">
        <v>905</v>
      </c>
      <c r="G51" s="2" t="s">
        <v>232</v>
      </c>
    </row>
    <row r="52" ht="40.5" customHeight="1" spans="1:7">
      <c r="A52" s="18">
        <v>48</v>
      </c>
      <c r="B52" s="20" t="s">
        <v>335</v>
      </c>
      <c r="C52" s="20">
        <v>2100199</v>
      </c>
      <c r="D52" s="2" t="s">
        <v>895</v>
      </c>
      <c r="E52" s="24">
        <v>4</v>
      </c>
      <c r="F52" s="2"/>
      <c r="G52" s="2" t="s">
        <v>232</v>
      </c>
    </row>
    <row r="53" ht="40.5" customHeight="1" spans="1:7">
      <c r="A53" s="18">
        <v>49</v>
      </c>
      <c r="B53" s="20" t="s">
        <v>337</v>
      </c>
      <c r="C53" s="20">
        <v>2100401</v>
      </c>
      <c r="D53" s="2" t="s">
        <v>338</v>
      </c>
      <c r="E53" s="21">
        <v>2</v>
      </c>
      <c r="F53" s="2" t="s">
        <v>338</v>
      </c>
      <c r="G53" s="2" t="s">
        <v>232</v>
      </c>
    </row>
    <row r="54" ht="40.5" customHeight="1" spans="1:7">
      <c r="A54" s="18">
        <v>50</v>
      </c>
      <c r="B54" s="20" t="s">
        <v>339</v>
      </c>
      <c r="C54" s="20">
        <v>2080299</v>
      </c>
      <c r="D54" s="2" t="s">
        <v>340</v>
      </c>
      <c r="E54" s="35">
        <v>5</v>
      </c>
      <c r="F54" s="44" t="s">
        <v>341</v>
      </c>
      <c r="G54" s="2" t="s">
        <v>232</v>
      </c>
    </row>
    <row r="55" ht="20.25" customHeight="1" spans="1:7">
      <c r="A55" s="18">
        <v>51</v>
      </c>
      <c r="B55" s="20" t="s">
        <v>339</v>
      </c>
      <c r="C55" s="20">
        <v>2081005</v>
      </c>
      <c r="D55" s="2" t="s">
        <v>342</v>
      </c>
      <c r="E55" s="21">
        <v>156.54</v>
      </c>
      <c r="F55" s="2" t="s">
        <v>343</v>
      </c>
      <c r="G55" s="2" t="s">
        <v>232</v>
      </c>
    </row>
    <row r="56" ht="20.25" customHeight="1" spans="1:7">
      <c r="A56" s="18">
        <v>52</v>
      </c>
      <c r="B56" s="20" t="s">
        <v>339</v>
      </c>
      <c r="C56" s="20">
        <v>2081005</v>
      </c>
      <c r="D56" s="2" t="s">
        <v>344</v>
      </c>
      <c r="E56" s="24">
        <v>25.2</v>
      </c>
      <c r="F56" s="2" t="s">
        <v>345</v>
      </c>
      <c r="G56" s="2" t="s">
        <v>232</v>
      </c>
    </row>
    <row r="57" ht="20.25" customHeight="1" spans="1:7">
      <c r="A57" s="18">
        <v>53</v>
      </c>
      <c r="B57" s="20" t="s">
        <v>339</v>
      </c>
      <c r="C57" s="20">
        <v>2081005</v>
      </c>
      <c r="D57" s="2" t="s">
        <v>346</v>
      </c>
      <c r="E57" s="45">
        <v>24.9</v>
      </c>
      <c r="F57" s="2" t="s">
        <v>347</v>
      </c>
      <c r="G57" s="2" t="s">
        <v>232</v>
      </c>
    </row>
    <row r="58" ht="145.5" customHeight="1" spans="1:7">
      <c r="A58" s="18">
        <v>54</v>
      </c>
      <c r="B58" s="20" t="s">
        <v>339</v>
      </c>
      <c r="C58" s="20">
        <v>2080299</v>
      </c>
      <c r="D58" s="2" t="s">
        <v>348</v>
      </c>
      <c r="E58" s="22">
        <v>41.8</v>
      </c>
      <c r="F58" s="2" t="s">
        <v>906</v>
      </c>
      <c r="G58" s="2" t="s">
        <v>232</v>
      </c>
    </row>
    <row r="59" ht="141.75" customHeight="1" spans="1:7">
      <c r="A59" s="18">
        <v>55</v>
      </c>
      <c r="B59" s="20" t="s">
        <v>349</v>
      </c>
      <c r="C59" s="20">
        <v>2081199</v>
      </c>
      <c r="D59" s="2" t="s">
        <v>907</v>
      </c>
      <c r="E59" s="22">
        <v>70.36</v>
      </c>
      <c r="F59" s="2" t="s">
        <v>908</v>
      </c>
      <c r="G59" s="2" t="s">
        <v>232</v>
      </c>
    </row>
    <row r="60" ht="60.75" customHeight="1" spans="1:7">
      <c r="A60" s="18">
        <v>56</v>
      </c>
      <c r="B60" s="28" t="s">
        <v>351</v>
      </c>
      <c r="C60" s="28">
        <v>2080109</v>
      </c>
      <c r="D60" s="29" t="s">
        <v>352</v>
      </c>
      <c r="E60" s="46">
        <v>28.8</v>
      </c>
      <c r="F60" s="29" t="s">
        <v>909</v>
      </c>
      <c r="G60" s="2" t="s">
        <v>232</v>
      </c>
    </row>
    <row r="61" ht="40.5" customHeight="1" spans="1:7">
      <c r="A61" s="18">
        <v>57</v>
      </c>
      <c r="B61" s="20" t="s">
        <v>353</v>
      </c>
      <c r="C61" s="20">
        <v>2100402</v>
      </c>
      <c r="D61" s="2" t="s">
        <v>354</v>
      </c>
      <c r="E61" s="21">
        <v>3</v>
      </c>
      <c r="F61" s="2" t="s">
        <v>355</v>
      </c>
      <c r="G61" s="2" t="s">
        <v>232</v>
      </c>
    </row>
    <row r="62" ht="60.75" customHeight="1" spans="1:7">
      <c r="A62" s="18">
        <v>58</v>
      </c>
      <c r="B62" s="34" t="s">
        <v>356</v>
      </c>
      <c r="C62" s="34">
        <v>2080899</v>
      </c>
      <c r="D62" s="2" t="s">
        <v>357</v>
      </c>
      <c r="E62" s="21">
        <v>77.35</v>
      </c>
      <c r="F62" s="2" t="s">
        <v>358</v>
      </c>
      <c r="G62" s="2" t="s">
        <v>232</v>
      </c>
    </row>
    <row r="63" ht="60.75" customHeight="1" spans="1:7">
      <c r="A63" s="18">
        <v>59</v>
      </c>
      <c r="B63" s="34" t="s">
        <v>359</v>
      </c>
      <c r="C63" s="34">
        <v>2080899</v>
      </c>
      <c r="D63" s="2" t="s">
        <v>360</v>
      </c>
      <c r="E63" s="21">
        <v>8.53</v>
      </c>
      <c r="F63" s="2" t="s">
        <v>361</v>
      </c>
      <c r="G63" s="2" t="s">
        <v>232</v>
      </c>
    </row>
    <row r="64" ht="40.5" customHeight="1" spans="1:7">
      <c r="A64" s="18">
        <v>60</v>
      </c>
      <c r="B64" s="20" t="s">
        <v>362</v>
      </c>
      <c r="C64" s="20">
        <v>2081699</v>
      </c>
      <c r="D64" s="2" t="s">
        <v>904</v>
      </c>
      <c r="E64" s="47">
        <v>13.5</v>
      </c>
      <c r="F64" s="2" t="s">
        <v>364</v>
      </c>
      <c r="G64" s="2" t="s">
        <v>232</v>
      </c>
    </row>
    <row r="65" ht="81" customHeight="1" spans="1:7">
      <c r="A65" s="18">
        <v>61</v>
      </c>
      <c r="B65" s="20" t="s">
        <v>365</v>
      </c>
      <c r="C65" s="20">
        <v>2130104</v>
      </c>
      <c r="D65" s="2" t="s">
        <v>366</v>
      </c>
      <c r="E65" s="21">
        <v>44.89</v>
      </c>
      <c r="F65" s="2"/>
      <c r="G65" s="2" t="s">
        <v>232</v>
      </c>
    </row>
    <row r="66" ht="60.75" customHeight="1" spans="1:7">
      <c r="A66" s="18">
        <v>62</v>
      </c>
      <c r="B66" s="20" t="s">
        <v>365</v>
      </c>
      <c r="C66" s="20">
        <v>2130199</v>
      </c>
      <c r="D66" s="2" t="s">
        <v>367</v>
      </c>
      <c r="E66" s="21">
        <v>347.39</v>
      </c>
      <c r="F66" s="2" t="s">
        <v>368</v>
      </c>
      <c r="G66" s="2" t="s">
        <v>232</v>
      </c>
    </row>
    <row r="67" ht="101.25" customHeight="1" spans="1:7">
      <c r="A67" s="18">
        <v>63</v>
      </c>
      <c r="B67" s="20" t="s">
        <v>369</v>
      </c>
      <c r="C67" s="20">
        <v>2130104</v>
      </c>
      <c r="D67" s="48" t="s">
        <v>371</v>
      </c>
      <c r="E67" s="21">
        <v>32.7105</v>
      </c>
      <c r="F67" s="48" t="s">
        <v>910</v>
      </c>
      <c r="G67" s="2" t="s">
        <v>232</v>
      </c>
    </row>
    <row r="68" ht="40.5" customHeight="1" spans="1:7">
      <c r="A68" s="18">
        <v>64</v>
      </c>
      <c r="B68" s="34" t="s">
        <v>372</v>
      </c>
      <c r="C68" s="34">
        <v>2130399</v>
      </c>
      <c r="D68" s="4" t="s">
        <v>373</v>
      </c>
      <c r="E68" s="22">
        <v>43.1239</v>
      </c>
      <c r="F68" s="2" t="s">
        <v>374</v>
      </c>
      <c r="G68" s="2" t="s">
        <v>232</v>
      </c>
    </row>
    <row r="69" ht="40.5" customHeight="1" spans="1:7">
      <c r="A69" s="18">
        <v>65</v>
      </c>
      <c r="B69" s="20" t="s">
        <v>375</v>
      </c>
      <c r="C69" s="20">
        <v>2130104</v>
      </c>
      <c r="D69" s="2" t="s">
        <v>377</v>
      </c>
      <c r="E69" s="21">
        <v>20.22</v>
      </c>
      <c r="F69" s="2" t="s">
        <v>911</v>
      </c>
      <c r="G69" s="2" t="s">
        <v>232</v>
      </c>
    </row>
    <row r="70" ht="60.75" customHeight="1" spans="1:7">
      <c r="A70" s="18">
        <v>66</v>
      </c>
      <c r="B70" s="49" t="s">
        <v>378</v>
      </c>
      <c r="C70" s="49">
        <v>2120199</v>
      </c>
      <c r="D70" s="50" t="s">
        <v>379</v>
      </c>
      <c r="E70" s="51">
        <v>10</v>
      </c>
      <c r="F70" s="50" t="s">
        <v>380</v>
      </c>
      <c r="G70" s="2" t="s">
        <v>232</v>
      </c>
    </row>
    <row r="71" ht="40.5" customHeight="1" spans="1:7">
      <c r="A71" s="18">
        <v>67</v>
      </c>
      <c r="B71" s="49" t="s">
        <v>381</v>
      </c>
      <c r="C71" s="49">
        <v>2149999</v>
      </c>
      <c r="D71" s="5" t="s">
        <v>382</v>
      </c>
      <c r="E71" s="51">
        <v>90</v>
      </c>
      <c r="F71" s="50" t="s">
        <v>383</v>
      </c>
      <c r="G71" s="2" t="s">
        <v>232</v>
      </c>
    </row>
    <row r="72" ht="40.5" customHeight="1" spans="1:7">
      <c r="A72" s="18">
        <v>68</v>
      </c>
      <c r="B72" s="49" t="s">
        <v>381</v>
      </c>
      <c r="C72" s="49">
        <v>2149999</v>
      </c>
      <c r="D72" s="5" t="s">
        <v>384</v>
      </c>
      <c r="E72" s="51">
        <v>3.714</v>
      </c>
      <c r="F72" s="50" t="s">
        <v>385</v>
      </c>
      <c r="G72" s="2" t="s">
        <v>232</v>
      </c>
    </row>
    <row r="73" ht="60.75" customHeight="1" spans="1:7">
      <c r="A73" s="18">
        <v>69</v>
      </c>
      <c r="B73" s="49" t="s">
        <v>386</v>
      </c>
      <c r="C73" s="49">
        <v>2010406</v>
      </c>
      <c r="D73" s="5" t="s">
        <v>912</v>
      </c>
      <c r="E73" s="51">
        <v>40.22</v>
      </c>
      <c r="F73" s="50" t="s">
        <v>913</v>
      </c>
      <c r="G73" s="2" t="s">
        <v>232</v>
      </c>
    </row>
    <row r="74" ht="40.5" customHeight="1" spans="1:7">
      <c r="A74" s="18">
        <v>70</v>
      </c>
      <c r="B74" s="49" t="s">
        <v>389</v>
      </c>
      <c r="C74" s="49">
        <v>2070111</v>
      </c>
      <c r="D74" s="5" t="s">
        <v>391</v>
      </c>
      <c r="E74" s="52">
        <v>4.5</v>
      </c>
      <c r="F74" s="5"/>
      <c r="G74" s="2" t="s">
        <v>232</v>
      </c>
    </row>
    <row r="75" ht="40.5" customHeight="1" spans="1:7">
      <c r="A75" s="18">
        <v>71</v>
      </c>
      <c r="B75" s="49" t="s">
        <v>392</v>
      </c>
      <c r="C75" s="49">
        <v>2050103</v>
      </c>
      <c r="D75" s="5" t="s">
        <v>393</v>
      </c>
      <c r="E75" s="52">
        <v>3</v>
      </c>
      <c r="F75" s="5" t="s">
        <v>394</v>
      </c>
      <c r="G75" s="2" t="s">
        <v>232</v>
      </c>
    </row>
    <row r="76" ht="40.5" customHeight="1" spans="1:7">
      <c r="A76" s="18">
        <v>72</v>
      </c>
      <c r="B76" s="49" t="s">
        <v>395</v>
      </c>
      <c r="C76" s="49">
        <v>2079999</v>
      </c>
      <c r="D76" s="5" t="s">
        <v>914</v>
      </c>
      <c r="E76" s="52">
        <v>2.5</v>
      </c>
      <c r="F76" s="5"/>
      <c r="G76" s="2" t="s">
        <v>232</v>
      </c>
    </row>
    <row r="77" ht="81" customHeight="1" spans="1:7">
      <c r="A77" s="18">
        <v>73</v>
      </c>
      <c r="B77" s="49" t="s">
        <v>397</v>
      </c>
      <c r="C77" s="49">
        <v>2050802</v>
      </c>
      <c r="D77" s="5" t="s">
        <v>398</v>
      </c>
      <c r="E77" s="52">
        <v>46.98</v>
      </c>
      <c r="F77" s="5" t="s">
        <v>915</v>
      </c>
      <c r="G77" s="2" t="s">
        <v>232</v>
      </c>
    </row>
    <row r="78" ht="40.5" customHeight="1" spans="1:7">
      <c r="A78" s="18">
        <v>74</v>
      </c>
      <c r="B78" s="49" t="s">
        <v>400</v>
      </c>
      <c r="C78" s="49">
        <v>2079999</v>
      </c>
      <c r="D78" s="5" t="s">
        <v>401</v>
      </c>
      <c r="E78" s="52">
        <v>30</v>
      </c>
      <c r="F78" s="5"/>
      <c r="G78" s="2" t="s">
        <v>232</v>
      </c>
    </row>
    <row r="79" ht="20.25" customHeight="1" spans="1:7">
      <c r="A79" s="18">
        <v>75</v>
      </c>
      <c r="B79" s="49" t="s">
        <v>402</v>
      </c>
      <c r="C79" s="49">
        <v>2070105</v>
      </c>
      <c r="D79" s="5" t="s">
        <v>403</v>
      </c>
      <c r="E79" s="52">
        <v>1</v>
      </c>
      <c r="F79" s="5"/>
      <c r="G79" s="2" t="s">
        <v>232</v>
      </c>
    </row>
    <row r="80" ht="131.25" customHeight="1" spans="1:7">
      <c r="A80" s="18">
        <v>76</v>
      </c>
      <c r="B80" s="49" t="s">
        <v>404</v>
      </c>
      <c r="C80" s="49">
        <v>2069999</v>
      </c>
      <c r="D80" s="5" t="s">
        <v>403</v>
      </c>
      <c r="E80" s="52">
        <v>5.5</v>
      </c>
      <c r="F80" s="53" t="s">
        <v>916</v>
      </c>
      <c r="G80" s="2" t="s">
        <v>232</v>
      </c>
    </row>
    <row r="81" ht="40.5" customHeight="1" spans="1:7">
      <c r="A81" s="18">
        <v>77</v>
      </c>
      <c r="B81" s="49" t="s">
        <v>405</v>
      </c>
      <c r="C81" s="49">
        <v>2070104</v>
      </c>
      <c r="D81" s="5" t="s">
        <v>406</v>
      </c>
      <c r="E81" s="52">
        <v>6.8</v>
      </c>
      <c r="F81" s="5" t="s">
        <v>407</v>
      </c>
      <c r="G81" s="2" t="s">
        <v>232</v>
      </c>
    </row>
    <row r="82" ht="28.5" customHeight="1" spans="1:7">
      <c r="A82" s="18">
        <v>78</v>
      </c>
      <c r="B82" s="54" t="s">
        <v>408</v>
      </c>
      <c r="C82" s="54">
        <v>2080109</v>
      </c>
      <c r="D82" s="54" t="s">
        <v>409</v>
      </c>
      <c r="E82" s="55">
        <v>48.6</v>
      </c>
      <c r="F82" s="5"/>
      <c r="G82" s="2" t="s">
        <v>232</v>
      </c>
    </row>
    <row r="83" ht="60.75" customHeight="1" spans="1:7">
      <c r="A83" s="18">
        <v>79</v>
      </c>
      <c r="B83" s="49" t="s">
        <v>410</v>
      </c>
      <c r="C83" s="49">
        <v>2060702</v>
      </c>
      <c r="D83" s="5" t="s">
        <v>904</v>
      </c>
      <c r="E83" s="52">
        <v>8.3</v>
      </c>
      <c r="F83" s="5" t="s">
        <v>412</v>
      </c>
      <c r="G83" s="2" t="s">
        <v>232</v>
      </c>
    </row>
    <row r="84" s="12" customFormat="1" ht="20.25" customHeight="1" spans="1:7">
      <c r="A84" s="18">
        <v>80</v>
      </c>
      <c r="B84" s="56"/>
      <c r="C84" s="56"/>
      <c r="D84" s="18" t="s">
        <v>413</v>
      </c>
      <c r="E84" s="19">
        <f>SUM(E85:E89)</f>
        <v>2006.412311</v>
      </c>
      <c r="F84" s="57"/>
      <c r="G84" s="58"/>
    </row>
    <row r="85" ht="40.5" spans="1:7">
      <c r="A85" s="18">
        <v>81</v>
      </c>
      <c r="B85" s="38" t="s">
        <v>414</v>
      </c>
      <c r="C85" s="20">
        <v>2200509</v>
      </c>
      <c r="D85" s="2" t="s">
        <v>917</v>
      </c>
      <c r="E85" s="21">
        <v>37.73</v>
      </c>
      <c r="F85" s="2" t="s">
        <v>918</v>
      </c>
      <c r="G85" s="2" t="s">
        <v>416</v>
      </c>
    </row>
    <row r="86" ht="20.25" spans="1:7">
      <c r="A86" s="18">
        <v>82</v>
      </c>
      <c r="B86" s="38" t="s">
        <v>417</v>
      </c>
      <c r="C86" s="20">
        <v>2040101</v>
      </c>
      <c r="D86" s="17" t="s">
        <v>418</v>
      </c>
      <c r="E86" s="21">
        <v>38</v>
      </c>
      <c r="F86" s="17"/>
      <c r="G86" s="2" t="s">
        <v>416</v>
      </c>
    </row>
    <row r="87" ht="162" spans="1:7">
      <c r="A87" s="18">
        <v>83</v>
      </c>
      <c r="B87" s="38" t="s">
        <v>419</v>
      </c>
      <c r="C87" s="20">
        <v>2240204</v>
      </c>
      <c r="D87" s="17" t="s">
        <v>919</v>
      </c>
      <c r="E87" s="21">
        <v>1599.45</v>
      </c>
      <c r="F87" s="2" t="s">
        <v>421</v>
      </c>
      <c r="G87" s="2" t="s">
        <v>416</v>
      </c>
    </row>
    <row r="88" ht="20.25" spans="1:7">
      <c r="A88" s="18">
        <v>84</v>
      </c>
      <c r="B88" s="38" t="s">
        <v>422</v>
      </c>
      <c r="C88" s="20">
        <v>2030699</v>
      </c>
      <c r="D88" s="17" t="s">
        <v>423</v>
      </c>
      <c r="E88" s="21">
        <v>300.81</v>
      </c>
      <c r="F88" s="2" t="s">
        <v>424</v>
      </c>
      <c r="G88" s="2" t="s">
        <v>416</v>
      </c>
    </row>
    <row r="89" ht="281.25" spans="1:7">
      <c r="A89" s="18">
        <v>85</v>
      </c>
      <c r="B89" s="38" t="s">
        <v>425</v>
      </c>
      <c r="C89" s="20">
        <v>2200509</v>
      </c>
      <c r="D89" s="17" t="s">
        <v>426</v>
      </c>
      <c r="E89" s="17">
        <v>30.422311</v>
      </c>
      <c r="F89" s="25" t="s">
        <v>427</v>
      </c>
      <c r="G89" s="2" t="s">
        <v>416</v>
      </c>
    </row>
    <row r="90" s="12" customFormat="1" ht="20.25" customHeight="1" spans="1:7">
      <c r="A90" s="18">
        <v>86</v>
      </c>
      <c r="B90" s="56"/>
      <c r="C90" s="56"/>
      <c r="D90" s="18" t="s">
        <v>428</v>
      </c>
      <c r="E90" s="19">
        <f>SUM(E91:E172)</f>
        <v>33434.55006</v>
      </c>
      <c r="F90" s="57"/>
      <c r="G90" s="58"/>
    </row>
    <row r="91" ht="40.5" spans="1:7">
      <c r="A91" s="18">
        <v>87</v>
      </c>
      <c r="B91" s="38" t="s">
        <v>243</v>
      </c>
      <c r="C91" s="20">
        <v>2049902</v>
      </c>
      <c r="D91" s="23" t="s">
        <v>429</v>
      </c>
      <c r="E91" s="24">
        <v>100</v>
      </c>
      <c r="F91" s="2" t="s">
        <v>430</v>
      </c>
      <c r="G91" s="2" t="s">
        <v>431</v>
      </c>
    </row>
    <row r="92" ht="229.5" spans="1:7">
      <c r="A92" s="18">
        <v>88</v>
      </c>
      <c r="B92" s="38" t="s">
        <v>252</v>
      </c>
      <c r="C92" s="20">
        <v>2130705</v>
      </c>
      <c r="D92" s="2" t="s">
        <v>432</v>
      </c>
      <c r="E92" s="21">
        <v>1088</v>
      </c>
      <c r="F92" s="59" t="s">
        <v>920</v>
      </c>
      <c r="G92" s="2" t="s">
        <v>431</v>
      </c>
    </row>
    <row r="93" ht="300" spans="1:7">
      <c r="A93" s="18">
        <v>89</v>
      </c>
      <c r="B93" s="38" t="s">
        <v>252</v>
      </c>
      <c r="C93" s="20">
        <v>2130705</v>
      </c>
      <c r="D93" s="2" t="s">
        <v>432</v>
      </c>
      <c r="E93" s="21">
        <v>287</v>
      </c>
      <c r="F93" s="60" t="s">
        <v>921</v>
      </c>
      <c r="G93" s="2" t="s">
        <v>431</v>
      </c>
    </row>
    <row r="94" ht="40.5" customHeight="1" spans="1:7">
      <c r="A94" s="18">
        <v>90</v>
      </c>
      <c r="B94" s="20" t="s">
        <v>335</v>
      </c>
      <c r="C94" s="20">
        <v>2100408</v>
      </c>
      <c r="D94" s="61" t="s">
        <v>922</v>
      </c>
      <c r="E94" s="62">
        <v>221.7984</v>
      </c>
      <c r="F94" s="61" t="s">
        <v>436</v>
      </c>
      <c r="G94" s="61" t="s">
        <v>437</v>
      </c>
    </row>
    <row r="95" ht="40.5" customHeight="1" spans="1:7">
      <c r="A95" s="18">
        <v>91</v>
      </c>
      <c r="B95" s="20" t="s">
        <v>335</v>
      </c>
      <c r="C95" s="20">
        <v>2109999</v>
      </c>
      <c r="D95" s="2" t="s">
        <v>922</v>
      </c>
      <c r="E95" s="62">
        <v>146.08</v>
      </c>
      <c r="F95" s="61" t="s">
        <v>439</v>
      </c>
      <c r="G95" s="61" t="s">
        <v>437</v>
      </c>
    </row>
    <row r="96" ht="40.5" customHeight="1" spans="1:7">
      <c r="A96" s="18">
        <v>92</v>
      </c>
      <c r="B96" s="20" t="s">
        <v>335</v>
      </c>
      <c r="C96" s="20">
        <v>2100302</v>
      </c>
      <c r="D96" s="61" t="s">
        <v>922</v>
      </c>
      <c r="E96" s="63">
        <v>192.6</v>
      </c>
      <c r="F96" s="61" t="s">
        <v>441</v>
      </c>
      <c r="G96" s="61" t="s">
        <v>437</v>
      </c>
    </row>
    <row r="97" ht="60.75" customHeight="1" spans="1:7">
      <c r="A97" s="18">
        <v>93</v>
      </c>
      <c r="B97" s="20" t="s">
        <v>335</v>
      </c>
      <c r="C97" s="20">
        <v>2100399</v>
      </c>
      <c r="D97" s="2" t="s">
        <v>922</v>
      </c>
      <c r="E97" s="62">
        <v>61.8048</v>
      </c>
      <c r="F97" s="61" t="s">
        <v>443</v>
      </c>
      <c r="G97" s="61" t="s">
        <v>437</v>
      </c>
    </row>
    <row r="98" ht="40.5" customHeight="1" spans="1:7">
      <c r="A98" s="18">
        <v>94</v>
      </c>
      <c r="B98" s="20" t="s">
        <v>444</v>
      </c>
      <c r="C98" s="20">
        <v>2100401</v>
      </c>
      <c r="D98" s="2" t="s">
        <v>445</v>
      </c>
      <c r="E98" s="21">
        <v>73</v>
      </c>
      <c r="F98" s="2" t="s">
        <v>446</v>
      </c>
      <c r="G98" s="61" t="s">
        <v>437</v>
      </c>
    </row>
    <row r="99" ht="40.5" customHeight="1" spans="1:7">
      <c r="A99" s="18">
        <v>95</v>
      </c>
      <c r="B99" s="20" t="s">
        <v>444</v>
      </c>
      <c r="C99" s="20">
        <v>2100401</v>
      </c>
      <c r="D99" s="2" t="s">
        <v>447</v>
      </c>
      <c r="E99" s="21">
        <v>39.81</v>
      </c>
      <c r="F99" s="2" t="s">
        <v>448</v>
      </c>
      <c r="G99" s="61" t="s">
        <v>437</v>
      </c>
    </row>
    <row r="100" ht="60.75" customHeight="1" spans="1:7">
      <c r="A100" s="18">
        <v>96</v>
      </c>
      <c r="B100" s="20" t="s">
        <v>449</v>
      </c>
      <c r="C100" s="20">
        <v>2100206</v>
      </c>
      <c r="D100" s="2" t="s">
        <v>450</v>
      </c>
      <c r="E100" s="21">
        <v>67.6</v>
      </c>
      <c r="F100" s="2" t="s">
        <v>451</v>
      </c>
      <c r="G100" s="61" t="s">
        <v>437</v>
      </c>
    </row>
    <row r="101" ht="121.5" customHeight="1" spans="1:7">
      <c r="A101" s="18">
        <v>97</v>
      </c>
      <c r="B101" s="20" t="s">
        <v>449</v>
      </c>
      <c r="C101" s="20">
        <v>2100206</v>
      </c>
      <c r="D101" s="2" t="s">
        <v>452</v>
      </c>
      <c r="E101" s="21">
        <v>3.5</v>
      </c>
      <c r="F101" s="2" t="s">
        <v>453</v>
      </c>
      <c r="G101" s="61" t="s">
        <v>437</v>
      </c>
    </row>
    <row r="102" ht="60.75" customHeight="1" spans="1:7">
      <c r="A102" s="18">
        <v>98</v>
      </c>
      <c r="B102" s="20" t="s">
        <v>449</v>
      </c>
      <c r="C102" s="20">
        <v>2100206</v>
      </c>
      <c r="D102" s="2" t="s">
        <v>454</v>
      </c>
      <c r="E102" s="21">
        <v>20.8</v>
      </c>
      <c r="F102" s="2" t="s">
        <v>455</v>
      </c>
      <c r="G102" s="61" t="s">
        <v>437</v>
      </c>
    </row>
    <row r="103" ht="81" customHeight="1" spans="1:7">
      <c r="A103" s="18">
        <v>99</v>
      </c>
      <c r="B103" s="20" t="s">
        <v>449</v>
      </c>
      <c r="C103" s="20">
        <v>2100206</v>
      </c>
      <c r="D103" s="2" t="s">
        <v>456</v>
      </c>
      <c r="E103" s="21">
        <v>20.16</v>
      </c>
      <c r="F103" s="2" t="s">
        <v>457</v>
      </c>
      <c r="G103" s="61" t="s">
        <v>437</v>
      </c>
    </row>
    <row r="104" ht="60.75" customHeight="1" spans="1:7">
      <c r="A104" s="18">
        <v>100</v>
      </c>
      <c r="B104" s="20" t="s">
        <v>449</v>
      </c>
      <c r="C104" s="20">
        <v>2100206</v>
      </c>
      <c r="D104" s="2" t="s">
        <v>458</v>
      </c>
      <c r="E104" s="21">
        <v>15.93</v>
      </c>
      <c r="F104" s="2" t="s">
        <v>459</v>
      </c>
      <c r="G104" s="61" t="s">
        <v>437</v>
      </c>
    </row>
    <row r="105" ht="141.75" customHeight="1" spans="1:7">
      <c r="A105" s="18">
        <v>101</v>
      </c>
      <c r="B105" s="20" t="s">
        <v>339</v>
      </c>
      <c r="C105" s="20">
        <v>2082101</v>
      </c>
      <c r="D105" s="2" t="s">
        <v>460</v>
      </c>
      <c r="E105" s="45">
        <v>800.796</v>
      </c>
      <c r="F105" s="2" t="s">
        <v>461</v>
      </c>
      <c r="G105" s="61" t="s">
        <v>437</v>
      </c>
    </row>
    <row r="106" ht="60.75" customHeight="1" spans="1:7">
      <c r="A106" s="18">
        <v>102</v>
      </c>
      <c r="B106" s="20" t="s">
        <v>339</v>
      </c>
      <c r="C106" s="20">
        <v>2082102</v>
      </c>
      <c r="D106" s="2" t="s">
        <v>462</v>
      </c>
      <c r="E106" s="45">
        <v>120.36</v>
      </c>
      <c r="F106" s="2" t="s">
        <v>463</v>
      </c>
      <c r="G106" s="61" t="s">
        <v>437</v>
      </c>
    </row>
    <row r="107" ht="40.5" customHeight="1" spans="1:7">
      <c r="A107" s="18">
        <v>103</v>
      </c>
      <c r="B107" s="20" t="s">
        <v>339</v>
      </c>
      <c r="C107" s="20">
        <v>2082501</v>
      </c>
      <c r="D107" s="2" t="s">
        <v>464</v>
      </c>
      <c r="E107" s="21">
        <v>6.6012</v>
      </c>
      <c r="F107" s="2" t="s">
        <v>465</v>
      </c>
      <c r="G107" s="61" t="s">
        <v>437</v>
      </c>
    </row>
    <row r="108" ht="162" customHeight="1" spans="1:7">
      <c r="A108" s="18">
        <v>104</v>
      </c>
      <c r="B108" s="20" t="s">
        <v>339</v>
      </c>
      <c r="C108" s="20">
        <v>2081901</v>
      </c>
      <c r="D108" s="2" t="s">
        <v>466</v>
      </c>
      <c r="E108" s="21">
        <v>1159</v>
      </c>
      <c r="F108" s="2" t="s">
        <v>467</v>
      </c>
      <c r="G108" s="61" t="s">
        <v>437</v>
      </c>
    </row>
    <row r="109" ht="121.5" customHeight="1" spans="1:7">
      <c r="A109" s="18">
        <v>105</v>
      </c>
      <c r="B109" s="20" t="s">
        <v>339</v>
      </c>
      <c r="C109" s="20">
        <v>2081902</v>
      </c>
      <c r="D109" s="2" t="s">
        <v>468</v>
      </c>
      <c r="E109" s="21">
        <v>2136</v>
      </c>
      <c r="F109" s="2" t="s">
        <v>469</v>
      </c>
      <c r="G109" s="61" t="s">
        <v>437</v>
      </c>
    </row>
    <row r="110" ht="60.75" customHeight="1" spans="1:7">
      <c r="A110" s="18">
        <v>106</v>
      </c>
      <c r="B110" s="20" t="s">
        <v>339</v>
      </c>
      <c r="C110" s="20">
        <v>2081002</v>
      </c>
      <c r="D110" s="2" t="s">
        <v>470</v>
      </c>
      <c r="E110" s="21">
        <v>858.6</v>
      </c>
      <c r="F110" s="64" t="s">
        <v>471</v>
      </c>
      <c r="G110" s="61" t="s">
        <v>437</v>
      </c>
    </row>
    <row r="111" ht="60.75" customHeight="1" spans="1:7">
      <c r="A111" s="18">
        <v>107</v>
      </c>
      <c r="B111" s="20" t="s">
        <v>339</v>
      </c>
      <c r="C111" s="20">
        <v>2081002</v>
      </c>
      <c r="D111" s="2" t="s">
        <v>472</v>
      </c>
      <c r="E111" s="21">
        <v>7.44</v>
      </c>
      <c r="F111" s="2" t="s">
        <v>473</v>
      </c>
      <c r="G111" s="61" t="s">
        <v>437</v>
      </c>
    </row>
    <row r="112" ht="40.5" customHeight="1" spans="1:7">
      <c r="A112" s="18">
        <v>108</v>
      </c>
      <c r="B112" s="20" t="s">
        <v>339</v>
      </c>
      <c r="C112" s="20">
        <v>2082001</v>
      </c>
      <c r="D112" s="2" t="s">
        <v>474</v>
      </c>
      <c r="E112" s="21">
        <v>58</v>
      </c>
      <c r="F112" s="2" t="s">
        <v>475</v>
      </c>
      <c r="G112" s="61" t="s">
        <v>437</v>
      </c>
    </row>
    <row r="113" ht="81" customHeight="1" spans="1:7">
      <c r="A113" s="18">
        <v>109</v>
      </c>
      <c r="B113" s="20" t="s">
        <v>339</v>
      </c>
      <c r="C113" s="20">
        <v>2081001</v>
      </c>
      <c r="D113" s="2" t="s">
        <v>476</v>
      </c>
      <c r="E113" s="22">
        <v>35.1</v>
      </c>
      <c r="F113" s="65" t="s">
        <v>477</v>
      </c>
      <c r="G113" s="61" t="s">
        <v>437</v>
      </c>
    </row>
    <row r="114" ht="81" customHeight="1" spans="1:7">
      <c r="A114" s="18">
        <v>110</v>
      </c>
      <c r="B114" s="20" t="s">
        <v>339</v>
      </c>
      <c r="C114" s="20">
        <v>2081001</v>
      </c>
      <c r="D114" s="2" t="s">
        <v>478</v>
      </c>
      <c r="E114" s="22">
        <v>18.9</v>
      </c>
      <c r="F114" s="65" t="s">
        <v>479</v>
      </c>
      <c r="G114" s="61" t="s">
        <v>437</v>
      </c>
    </row>
    <row r="115" ht="81" customHeight="1" spans="1:7">
      <c r="A115" s="18">
        <v>111</v>
      </c>
      <c r="B115" s="20" t="s">
        <v>339</v>
      </c>
      <c r="C115" s="20">
        <v>2081001</v>
      </c>
      <c r="D115" s="2" t="s">
        <v>480</v>
      </c>
      <c r="E115" s="22">
        <v>156</v>
      </c>
      <c r="F115" s="65" t="s">
        <v>481</v>
      </c>
      <c r="G115" s="61" t="s">
        <v>437</v>
      </c>
    </row>
    <row r="116" ht="60.75" customHeight="1" spans="1:7">
      <c r="A116" s="18">
        <v>112</v>
      </c>
      <c r="B116" s="20" t="s">
        <v>339</v>
      </c>
      <c r="C116" s="20">
        <v>2081001</v>
      </c>
      <c r="D116" s="2" t="s">
        <v>482</v>
      </c>
      <c r="E116" s="22">
        <v>49.68</v>
      </c>
      <c r="F116" s="65" t="s">
        <v>483</v>
      </c>
      <c r="G116" s="61" t="s">
        <v>437</v>
      </c>
    </row>
    <row r="117" ht="81" customHeight="1" spans="1:7">
      <c r="A117" s="18">
        <v>113</v>
      </c>
      <c r="B117" s="20" t="s">
        <v>339</v>
      </c>
      <c r="C117" s="20">
        <v>2081107</v>
      </c>
      <c r="D117" s="2" t="s">
        <v>484</v>
      </c>
      <c r="E117" s="22">
        <v>205.44</v>
      </c>
      <c r="F117" s="44" t="s">
        <v>485</v>
      </c>
      <c r="G117" s="61" t="s">
        <v>437</v>
      </c>
    </row>
    <row r="118" ht="81" customHeight="1" spans="1:7">
      <c r="A118" s="18">
        <v>114</v>
      </c>
      <c r="B118" s="20" t="s">
        <v>339</v>
      </c>
      <c r="C118" s="20">
        <v>2080299</v>
      </c>
      <c r="D118" s="4" t="s">
        <v>486</v>
      </c>
      <c r="E118" s="22">
        <v>10</v>
      </c>
      <c r="F118" s="66" t="s">
        <v>487</v>
      </c>
      <c r="G118" s="2" t="s">
        <v>437</v>
      </c>
    </row>
    <row r="119" ht="60.75" customHeight="1" spans="1:7">
      <c r="A119" s="18">
        <v>115</v>
      </c>
      <c r="B119" s="20" t="s">
        <v>339</v>
      </c>
      <c r="C119" s="20">
        <v>2081099</v>
      </c>
      <c r="D119" s="4" t="s">
        <v>488</v>
      </c>
      <c r="E119" s="22">
        <v>35.47</v>
      </c>
      <c r="F119" s="44" t="s">
        <v>489</v>
      </c>
      <c r="G119" s="2" t="s">
        <v>437</v>
      </c>
    </row>
    <row r="120" ht="40.5" customHeight="1" spans="1:7">
      <c r="A120" s="18">
        <v>116</v>
      </c>
      <c r="B120" s="20" t="s">
        <v>339</v>
      </c>
      <c r="C120" s="20">
        <v>2082501</v>
      </c>
      <c r="D120" s="4" t="s">
        <v>490</v>
      </c>
      <c r="E120" s="22">
        <v>24.21</v>
      </c>
      <c r="F120" s="44" t="s">
        <v>491</v>
      </c>
      <c r="G120" s="2" t="s">
        <v>437</v>
      </c>
    </row>
    <row r="121" ht="40.5" customHeight="1" spans="1:7">
      <c r="A121" s="18">
        <v>117</v>
      </c>
      <c r="B121" s="20" t="s">
        <v>492</v>
      </c>
      <c r="C121" s="20">
        <v>2081004</v>
      </c>
      <c r="D121" s="2" t="s">
        <v>922</v>
      </c>
      <c r="E121" s="21">
        <v>188</v>
      </c>
      <c r="F121" s="67"/>
      <c r="G121" s="2" t="s">
        <v>437</v>
      </c>
    </row>
    <row r="122" ht="20.25" customHeight="1" spans="1:7">
      <c r="A122" s="18">
        <v>118</v>
      </c>
      <c r="B122" s="20" t="s">
        <v>349</v>
      </c>
      <c r="C122" s="20">
        <v>2081199</v>
      </c>
      <c r="D122" s="2" t="s">
        <v>494</v>
      </c>
      <c r="E122" s="22">
        <v>4</v>
      </c>
      <c r="F122" s="2" t="s">
        <v>495</v>
      </c>
      <c r="G122" s="2" t="s">
        <v>437</v>
      </c>
    </row>
    <row r="123" ht="20.25" customHeight="1" spans="1:7">
      <c r="A123" s="18">
        <v>119</v>
      </c>
      <c r="B123" s="20" t="s">
        <v>349</v>
      </c>
      <c r="C123" s="20">
        <v>2081105</v>
      </c>
      <c r="D123" s="2" t="s">
        <v>496</v>
      </c>
      <c r="E123" s="22">
        <v>24</v>
      </c>
      <c r="F123" s="2" t="s">
        <v>497</v>
      </c>
      <c r="G123" s="2" t="s">
        <v>437</v>
      </c>
    </row>
    <row r="124" ht="20.25" customHeight="1" spans="1:7">
      <c r="A124" s="18">
        <v>120</v>
      </c>
      <c r="B124" s="20" t="s">
        <v>349</v>
      </c>
      <c r="C124" s="20">
        <v>2081105</v>
      </c>
      <c r="D124" s="2" t="s">
        <v>498</v>
      </c>
      <c r="E124" s="21">
        <v>72</v>
      </c>
      <c r="F124" s="2" t="s">
        <v>499</v>
      </c>
      <c r="G124" s="2" t="s">
        <v>437</v>
      </c>
    </row>
    <row r="125" ht="20.25" customHeight="1" spans="1:7">
      <c r="A125" s="18">
        <v>121</v>
      </c>
      <c r="B125" s="20" t="s">
        <v>349</v>
      </c>
      <c r="C125" s="20">
        <v>2081104</v>
      </c>
      <c r="D125" s="2" t="s">
        <v>500</v>
      </c>
      <c r="E125" s="22">
        <v>25</v>
      </c>
      <c r="F125" s="2" t="s">
        <v>501</v>
      </c>
      <c r="G125" s="2" t="s">
        <v>437</v>
      </c>
    </row>
    <row r="126" ht="20.25" customHeight="1" spans="1:7">
      <c r="A126" s="18">
        <v>122</v>
      </c>
      <c r="B126" s="20" t="s">
        <v>349</v>
      </c>
      <c r="C126" s="20">
        <v>2081104</v>
      </c>
      <c r="D126" s="2" t="s">
        <v>502</v>
      </c>
      <c r="E126" s="22">
        <v>15</v>
      </c>
      <c r="F126" s="2" t="s">
        <v>503</v>
      </c>
      <c r="G126" s="2" t="s">
        <v>437</v>
      </c>
    </row>
    <row r="127" ht="20.25" customHeight="1" spans="1:7">
      <c r="A127" s="18">
        <v>123</v>
      </c>
      <c r="B127" s="20" t="s">
        <v>349</v>
      </c>
      <c r="C127" s="20">
        <v>2081199</v>
      </c>
      <c r="D127" s="2" t="s">
        <v>504</v>
      </c>
      <c r="E127" s="22">
        <v>2</v>
      </c>
      <c r="F127" s="2" t="s">
        <v>505</v>
      </c>
      <c r="G127" s="2" t="s">
        <v>437</v>
      </c>
    </row>
    <row r="128" ht="40.5" customHeight="1" spans="1:7">
      <c r="A128" s="18">
        <v>124</v>
      </c>
      <c r="B128" s="20" t="s">
        <v>506</v>
      </c>
      <c r="C128" s="20">
        <v>2080799</v>
      </c>
      <c r="D128" s="2" t="s">
        <v>507</v>
      </c>
      <c r="E128" s="21">
        <v>350</v>
      </c>
      <c r="F128" s="2" t="s">
        <v>508</v>
      </c>
      <c r="G128" s="2" t="s">
        <v>437</v>
      </c>
    </row>
    <row r="129" ht="40.5" customHeight="1" spans="1:7">
      <c r="A129" s="18">
        <v>125</v>
      </c>
      <c r="B129" s="20" t="s">
        <v>506</v>
      </c>
      <c r="C129" s="20">
        <v>2130804</v>
      </c>
      <c r="D129" s="2" t="s">
        <v>509</v>
      </c>
      <c r="E129" s="21">
        <v>50</v>
      </c>
      <c r="F129" s="2" t="s">
        <v>510</v>
      </c>
      <c r="G129" s="2" t="s">
        <v>437</v>
      </c>
    </row>
    <row r="130" ht="81" customHeight="1" spans="1:7">
      <c r="A130" s="18">
        <v>126</v>
      </c>
      <c r="B130" s="20" t="s">
        <v>408</v>
      </c>
      <c r="C130" s="20">
        <v>2082702</v>
      </c>
      <c r="D130" s="2" t="s">
        <v>511</v>
      </c>
      <c r="E130" s="21">
        <v>30.2354</v>
      </c>
      <c r="F130" s="2" t="s">
        <v>512</v>
      </c>
      <c r="G130" s="2" t="s">
        <v>437</v>
      </c>
    </row>
    <row r="131" ht="60.75" customHeight="1" spans="1:7">
      <c r="A131" s="18">
        <v>127</v>
      </c>
      <c r="B131" s="20" t="s">
        <v>408</v>
      </c>
      <c r="C131" s="20">
        <v>2082702</v>
      </c>
      <c r="D131" s="2" t="s">
        <v>513</v>
      </c>
      <c r="E131" s="21">
        <v>20.9322</v>
      </c>
      <c r="F131" s="2" t="s">
        <v>514</v>
      </c>
      <c r="G131" s="2" t="s">
        <v>437</v>
      </c>
    </row>
    <row r="132" ht="81" customHeight="1" spans="1:7">
      <c r="A132" s="18">
        <v>128</v>
      </c>
      <c r="B132" s="20" t="s">
        <v>408</v>
      </c>
      <c r="C132" s="20">
        <v>2082602</v>
      </c>
      <c r="D132" s="2" t="s">
        <v>515</v>
      </c>
      <c r="E132" s="21">
        <v>4000</v>
      </c>
      <c r="F132" s="2" t="s">
        <v>516</v>
      </c>
      <c r="G132" s="2" t="s">
        <v>437</v>
      </c>
    </row>
    <row r="133" ht="60.75" customHeight="1" spans="1:7">
      <c r="A133" s="18">
        <v>129</v>
      </c>
      <c r="B133" s="20" t="s">
        <v>408</v>
      </c>
      <c r="C133" s="20">
        <v>2082602</v>
      </c>
      <c r="D133" s="2" t="s">
        <v>517</v>
      </c>
      <c r="E133" s="21">
        <v>224.7</v>
      </c>
      <c r="F133" s="2" t="s">
        <v>518</v>
      </c>
      <c r="G133" s="2" t="s">
        <v>437</v>
      </c>
    </row>
    <row r="134" ht="81" customHeight="1" spans="1:7">
      <c r="A134" s="18">
        <v>130</v>
      </c>
      <c r="B134" s="20" t="s">
        <v>408</v>
      </c>
      <c r="C134" s="20">
        <v>2089999</v>
      </c>
      <c r="D134" s="2" t="s">
        <v>519</v>
      </c>
      <c r="E134" s="21">
        <v>47.27</v>
      </c>
      <c r="F134" s="2" t="s">
        <v>520</v>
      </c>
      <c r="G134" s="2" t="s">
        <v>437</v>
      </c>
    </row>
    <row r="135" ht="60.75" customHeight="1" spans="1:7">
      <c r="A135" s="18">
        <v>131</v>
      </c>
      <c r="B135" s="20" t="s">
        <v>408</v>
      </c>
      <c r="C135" s="20">
        <v>2089999</v>
      </c>
      <c r="D135" s="2" t="s">
        <v>521</v>
      </c>
      <c r="E135" s="21">
        <v>15.63036</v>
      </c>
      <c r="F135" s="2" t="s">
        <v>522</v>
      </c>
      <c r="G135" s="2" t="s">
        <v>437</v>
      </c>
    </row>
    <row r="136" ht="141.75" customHeight="1" spans="1:7">
      <c r="A136" s="18">
        <v>132</v>
      </c>
      <c r="B136" s="20" t="s">
        <v>408</v>
      </c>
      <c r="C136" s="20">
        <v>2082602</v>
      </c>
      <c r="D136" s="2" t="s">
        <v>523</v>
      </c>
      <c r="E136" s="21">
        <v>218.31</v>
      </c>
      <c r="F136" s="2" t="s">
        <v>524</v>
      </c>
      <c r="G136" s="2" t="s">
        <v>437</v>
      </c>
    </row>
    <row r="137" ht="60.75" customHeight="1" spans="1:7">
      <c r="A137" s="18">
        <v>133</v>
      </c>
      <c r="B137" s="20" t="s">
        <v>408</v>
      </c>
      <c r="C137" s="20">
        <v>2082602</v>
      </c>
      <c r="D137" s="2" t="s">
        <v>523</v>
      </c>
      <c r="E137" s="21">
        <v>1147</v>
      </c>
      <c r="F137" s="2" t="s">
        <v>525</v>
      </c>
      <c r="G137" s="2" t="s">
        <v>437</v>
      </c>
    </row>
    <row r="138" ht="40.5" customHeight="1" spans="1:7">
      <c r="A138" s="18">
        <v>134</v>
      </c>
      <c r="B138" s="20" t="s">
        <v>408</v>
      </c>
      <c r="C138" s="20">
        <v>2082602</v>
      </c>
      <c r="D138" s="2" t="s">
        <v>526</v>
      </c>
      <c r="E138" s="21">
        <v>150</v>
      </c>
      <c r="F138" s="2" t="s">
        <v>527</v>
      </c>
      <c r="G138" s="2" t="s">
        <v>437</v>
      </c>
    </row>
    <row r="139" ht="40.5" customHeight="1" spans="1:7">
      <c r="A139" s="18">
        <v>135</v>
      </c>
      <c r="B139" s="20" t="s">
        <v>408</v>
      </c>
      <c r="C139" s="20">
        <v>2082602</v>
      </c>
      <c r="D139" s="2" t="s">
        <v>528</v>
      </c>
      <c r="E139" s="21">
        <v>53</v>
      </c>
      <c r="F139" s="2" t="s">
        <v>529</v>
      </c>
      <c r="G139" s="2" t="s">
        <v>437</v>
      </c>
    </row>
    <row r="140" ht="40.5" customHeight="1" spans="1:7">
      <c r="A140" s="18">
        <v>136</v>
      </c>
      <c r="B140" s="20" t="s">
        <v>408</v>
      </c>
      <c r="C140" s="20">
        <v>2082602</v>
      </c>
      <c r="D140" s="2" t="s">
        <v>523</v>
      </c>
      <c r="E140" s="21">
        <v>1904.64</v>
      </c>
      <c r="F140" s="2" t="s">
        <v>530</v>
      </c>
      <c r="G140" s="2" t="s">
        <v>437</v>
      </c>
    </row>
    <row r="141" ht="152.25" customHeight="1" spans="1:7">
      <c r="A141" s="18">
        <v>137</v>
      </c>
      <c r="B141" s="20" t="s">
        <v>408</v>
      </c>
      <c r="C141" s="20">
        <v>2082602</v>
      </c>
      <c r="D141" s="68" t="s">
        <v>531</v>
      </c>
      <c r="E141" s="69">
        <v>1305.6</v>
      </c>
      <c r="F141" s="68" t="s">
        <v>532</v>
      </c>
      <c r="G141" s="2" t="s">
        <v>437</v>
      </c>
    </row>
    <row r="142" ht="69.75" customHeight="1" spans="1:7">
      <c r="A142" s="18">
        <v>138</v>
      </c>
      <c r="B142" s="20" t="s">
        <v>408</v>
      </c>
      <c r="C142" s="20">
        <v>2082602</v>
      </c>
      <c r="D142" s="2" t="s">
        <v>533</v>
      </c>
      <c r="E142" s="21">
        <v>131.58</v>
      </c>
      <c r="F142" s="2" t="s">
        <v>534</v>
      </c>
      <c r="G142" s="2" t="s">
        <v>437</v>
      </c>
    </row>
    <row r="143" ht="40.5" customHeight="1" spans="1:7">
      <c r="A143" s="18">
        <v>139</v>
      </c>
      <c r="B143" s="28" t="s">
        <v>351</v>
      </c>
      <c r="C143" s="28">
        <v>2080902</v>
      </c>
      <c r="D143" s="29" t="s">
        <v>535</v>
      </c>
      <c r="E143" s="46">
        <v>7</v>
      </c>
      <c r="F143" s="29" t="s">
        <v>536</v>
      </c>
      <c r="G143" s="2" t="s">
        <v>437</v>
      </c>
    </row>
    <row r="144" ht="40.5" customHeight="1" spans="1:7">
      <c r="A144" s="18">
        <v>140</v>
      </c>
      <c r="B144" s="28" t="s">
        <v>351</v>
      </c>
      <c r="C144" s="28">
        <v>2101199</v>
      </c>
      <c r="D144" s="29" t="s">
        <v>537</v>
      </c>
      <c r="E144" s="46">
        <v>120</v>
      </c>
      <c r="F144" s="29"/>
      <c r="G144" s="2" t="s">
        <v>437</v>
      </c>
    </row>
    <row r="145" ht="40.5" customHeight="1" spans="1:7">
      <c r="A145" s="18">
        <v>141</v>
      </c>
      <c r="B145" s="28" t="s">
        <v>351</v>
      </c>
      <c r="C145" s="28">
        <v>2101301</v>
      </c>
      <c r="D145" s="29" t="s">
        <v>538</v>
      </c>
      <c r="E145" s="46">
        <v>2000</v>
      </c>
      <c r="F145" s="29"/>
      <c r="G145" s="2" t="s">
        <v>437</v>
      </c>
    </row>
    <row r="146" ht="81" customHeight="1" spans="1:7">
      <c r="A146" s="18">
        <v>142</v>
      </c>
      <c r="B146" s="70" t="s">
        <v>351</v>
      </c>
      <c r="C146" s="70">
        <v>2101202</v>
      </c>
      <c r="D146" s="39" t="s">
        <v>539</v>
      </c>
      <c r="E146" s="41">
        <v>1653.47</v>
      </c>
      <c r="F146" s="39" t="s">
        <v>540</v>
      </c>
      <c r="G146" s="2" t="s">
        <v>437</v>
      </c>
    </row>
    <row r="147" ht="141.75" customHeight="1" spans="1:7">
      <c r="A147" s="18">
        <v>143</v>
      </c>
      <c r="B147" s="70" t="s">
        <v>351</v>
      </c>
      <c r="C147" s="70">
        <v>2101201</v>
      </c>
      <c r="D147" s="39" t="s">
        <v>541</v>
      </c>
      <c r="E147" s="41">
        <v>3079.8757</v>
      </c>
      <c r="F147" s="39" t="s">
        <v>542</v>
      </c>
      <c r="G147" s="2" t="s">
        <v>437</v>
      </c>
    </row>
    <row r="148" ht="40.5" customHeight="1" spans="1:7">
      <c r="A148" s="18">
        <v>144</v>
      </c>
      <c r="B148" s="28" t="s">
        <v>351</v>
      </c>
      <c r="C148" s="28">
        <v>2109999</v>
      </c>
      <c r="D148" s="29" t="s">
        <v>543</v>
      </c>
      <c r="E148" s="46">
        <v>5.5</v>
      </c>
      <c r="F148" s="29" t="s">
        <v>544</v>
      </c>
      <c r="G148" s="2" t="s">
        <v>437</v>
      </c>
    </row>
    <row r="149" ht="20.25" customHeight="1" spans="1:7">
      <c r="A149" s="18">
        <v>145</v>
      </c>
      <c r="B149" s="20" t="s">
        <v>545</v>
      </c>
      <c r="C149" s="20">
        <v>2100201</v>
      </c>
      <c r="D149" s="2" t="s">
        <v>546</v>
      </c>
      <c r="E149" s="21">
        <v>50.3</v>
      </c>
      <c r="F149" s="2" t="s">
        <v>547</v>
      </c>
      <c r="G149" s="2" t="s">
        <v>437</v>
      </c>
    </row>
    <row r="150" ht="40.5" customHeight="1" spans="1:7">
      <c r="A150" s="18">
        <v>146</v>
      </c>
      <c r="B150" s="20" t="s">
        <v>548</v>
      </c>
      <c r="C150" s="20">
        <v>2100202</v>
      </c>
      <c r="D150" s="2" t="s">
        <v>550</v>
      </c>
      <c r="E150" s="21">
        <v>28</v>
      </c>
      <c r="F150" s="2" t="s">
        <v>923</v>
      </c>
      <c r="G150" s="2" t="s">
        <v>437</v>
      </c>
    </row>
    <row r="151" ht="101.25" customHeight="1" spans="1:7">
      <c r="A151" s="18">
        <v>147</v>
      </c>
      <c r="B151" s="34" t="s">
        <v>356</v>
      </c>
      <c r="C151" s="34">
        <v>2080805</v>
      </c>
      <c r="D151" s="2" t="s">
        <v>551</v>
      </c>
      <c r="E151" s="21">
        <v>647.5</v>
      </c>
      <c r="F151" s="31" t="s">
        <v>552</v>
      </c>
      <c r="G151" s="2" t="s">
        <v>437</v>
      </c>
    </row>
    <row r="152" ht="182.25" customHeight="1" spans="1:7">
      <c r="A152" s="18">
        <v>148</v>
      </c>
      <c r="B152" s="34" t="s">
        <v>356</v>
      </c>
      <c r="C152" s="34">
        <v>2080901</v>
      </c>
      <c r="D152" s="2" t="s">
        <v>553</v>
      </c>
      <c r="E152" s="21">
        <v>336.27</v>
      </c>
      <c r="F152" s="31" t="s">
        <v>924</v>
      </c>
      <c r="G152" s="2" t="s">
        <v>437</v>
      </c>
    </row>
    <row r="153" ht="121.5" spans="1:7">
      <c r="A153" s="18">
        <v>149</v>
      </c>
      <c r="B153" s="71" t="s">
        <v>356</v>
      </c>
      <c r="C153" s="34">
        <v>2082802</v>
      </c>
      <c r="D153" s="2" t="s">
        <v>555</v>
      </c>
      <c r="E153" s="21">
        <v>523</v>
      </c>
      <c r="F153" s="2" t="s">
        <v>556</v>
      </c>
      <c r="G153" s="2" t="s">
        <v>431</v>
      </c>
    </row>
    <row r="154" ht="40.5" customHeight="1" spans="1:7">
      <c r="A154" s="18">
        <v>150</v>
      </c>
      <c r="B154" s="20" t="s">
        <v>557</v>
      </c>
      <c r="C154" s="20">
        <v>2130599</v>
      </c>
      <c r="D154" s="2" t="s">
        <v>558</v>
      </c>
      <c r="E154" s="21">
        <v>360</v>
      </c>
      <c r="F154" s="2" t="s">
        <v>559</v>
      </c>
      <c r="G154" s="17" t="s">
        <v>437</v>
      </c>
    </row>
    <row r="155" ht="76.5" customHeight="1" spans="1:7">
      <c r="A155" s="18">
        <v>151</v>
      </c>
      <c r="B155" s="20" t="s">
        <v>557</v>
      </c>
      <c r="C155" s="20">
        <v>2130599</v>
      </c>
      <c r="D155" s="2" t="s">
        <v>560</v>
      </c>
      <c r="E155" s="21">
        <v>171</v>
      </c>
      <c r="F155" s="2" t="s">
        <v>561</v>
      </c>
      <c r="G155" s="17" t="s">
        <v>437</v>
      </c>
    </row>
    <row r="156" ht="153.75" customHeight="1" spans="1:7">
      <c r="A156" s="18">
        <v>152</v>
      </c>
      <c r="B156" s="20" t="s">
        <v>562</v>
      </c>
      <c r="C156" s="20">
        <v>2130299</v>
      </c>
      <c r="D156" s="2" t="s">
        <v>563</v>
      </c>
      <c r="E156" s="21">
        <v>117.766</v>
      </c>
      <c r="F156" s="2" t="s">
        <v>564</v>
      </c>
      <c r="G156" s="2" t="s">
        <v>437</v>
      </c>
    </row>
    <row r="157" ht="101.25" customHeight="1" spans="1:7">
      <c r="A157" s="18">
        <v>153</v>
      </c>
      <c r="B157" s="20" t="s">
        <v>562</v>
      </c>
      <c r="C157" s="20">
        <v>2130299</v>
      </c>
      <c r="D157" s="17" t="s">
        <v>565</v>
      </c>
      <c r="E157" s="21">
        <v>35.358</v>
      </c>
      <c r="F157" s="2" t="s">
        <v>566</v>
      </c>
      <c r="G157" s="17" t="s">
        <v>437</v>
      </c>
    </row>
    <row r="158" ht="40.5" customHeight="1" spans="1:7">
      <c r="A158" s="18">
        <v>154</v>
      </c>
      <c r="B158" s="20" t="s">
        <v>562</v>
      </c>
      <c r="C158" s="20">
        <v>2130299</v>
      </c>
      <c r="D158" s="17" t="s">
        <v>567</v>
      </c>
      <c r="E158" s="21">
        <v>67.8</v>
      </c>
      <c r="F158" s="2" t="s">
        <v>568</v>
      </c>
      <c r="G158" s="17" t="s">
        <v>437</v>
      </c>
    </row>
    <row r="159" ht="40.5" customHeight="1" spans="1:7">
      <c r="A159" s="18">
        <v>155</v>
      </c>
      <c r="B159" s="20" t="s">
        <v>365</v>
      </c>
      <c r="C159" s="20">
        <v>2130199</v>
      </c>
      <c r="D159" s="2" t="s">
        <v>569</v>
      </c>
      <c r="E159" s="21">
        <v>170.64</v>
      </c>
      <c r="F159" s="2" t="s">
        <v>570</v>
      </c>
      <c r="G159" s="17" t="s">
        <v>437</v>
      </c>
    </row>
    <row r="160" ht="40.5" customHeight="1" spans="1:7">
      <c r="A160" s="18">
        <v>156</v>
      </c>
      <c r="B160" s="20" t="s">
        <v>365</v>
      </c>
      <c r="C160" s="20">
        <v>2130199</v>
      </c>
      <c r="D160" s="2" t="s">
        <v>571</v>
      </c>
      <c r="E160" s="21">
        <v>42.84</v>
      </c>
      <c r="F160" s="2" t="s">
        <v>572</v>
      </c>
      <c r="G160" s="17" t="s">
        <v>437</v>
      </c>
    </row>
    <row r="161" ht="151.5" customHeight="1" spans="1:7">
      <c r="A161" s="18">
        <v>157</v>
      </c>
      <c r="B161" s="34" t="s">
        <v>372</v>
      </c>
      <c r="C161" s="34">
        <v>2130399</v>
      </c>
      <c r="D161" s="4" t="s">
        <v>573</v>
      </c>
      <c r="E161" s="22">
        <v>7.04</v>
      </c>
      <c r="F161" s="2" t="s">
        <v>574</v>
      </c>
      <c r="G161" s="17" t="s">
        <v>437</v>
      </c>
    </row>
    <row r="162" ht="40.5" customHeight="1" spans="1:7">
      <c r="A162" s="18">
        <v>158</v>
      </c>
      <c r="B162" s="49" t="s">
        <v>575</v>
      </c>
      <c r="C162" s="49">
        <v>2120104</v>
      </c>
      <c r="D162" s="5" t="s">
        <v>576</v>
      </c>
      <c r="E162" s="51">
        <v>2.97</v>
      </c>
      <c r="F162" s="50" t="s">
        <v>577</v>
      </c>
      <c r="G162" s="5" t="s">
        <v>437</v>
      </c>
    </row>
    <row r="163" ht="150" customHeight="1" spans="1:7">
      <c r="A163" s="18">
        <v>159</v>
      </c>
      <c r="B163" s="49" t="s">
        <v>386</v>
      </c>
      <c r="C163" s="49">
        <v>2220401</v>
      </c>
      <c r="D163" s="5" t="s">
        <v>578</v>
      </c>
      <c r="E163" s="51">
        <v>321.28</v>
      </c>
      <c r="F163" s="72" t="s">
        <v>579</v>
      </c>
      <c r="G163" s="5" t="s">
        <v>437</v>
      </c>
    </row>
    <row r="164" ht="93.75" customHeight="1" spans="1:7">
      <c r="A164" s="18">
        <v>160</v>
      </c>
      <c r="B164" s="49" t="s">
        <v>386</v>
      </c>
      <c r="C164" s="49">
        <v>2220401</v>
      </c>
      <c r="D164" s="5" t="s">
        <v>580</v>
      </c>
      <c r="E164" s="51">
        <v>32</v>
      </c>
      <c r="F164" s="72" t="s">
        <v>581</v>
      </c>
      <c r="G164" s="5" t="s">
        <v>437</v>
      </c>
    </row>
    <row r="165" ht="60.75" spans="1:7">
      <c r="A165" s="18">
        <v>161</v>
      </c>
      <c r="B165" s="73" t="s">
        <v>392</v>
      </c>
      <c r="C165" s="49">
        <v>2050103</v>
      </c>
      <c r="D165" s="5" t="s">
        <v>582</v>
      </c>
      <c r="E165" s="52">
        <v>1587</v>
      </c>
      <c r="F165" s="5" t="s">
        <v>583</v>
      </c>
      <c r="G165" s="5" t="s">
        <v>431</v>
      </c>
    </row>
    <row r="166" ht="137.25" customHeight="1" spans="1:7">
      <c r="A166" s="18">
        <v>162</v>
      </c>
      <c r="B166" s="49" t="s">
        <v>392</v>
      </c>
      <c r="C166" s="49">
        <v>2050103</v>
      </c>
      <c r="D166" s="5" t="s">
        <v>584</v>
      </c>
      <c r="E166" s="52">
        <v>524</v>
      </c>
      <c r="F166" s="5" t="s">
        <v>585</v>
      </c>
      <c r="G166" s="5" t="s">
        <v>437</v>
      </c>
    </row>
    <row r="167" ht="111" customHeight="1" spans="1:7">
      <c r="A167" s="18">
        <v>163</v>
      </c>
      <c r="B167" s="49" t="s">
        <v>392</v>
      </c>
      <c r="C167" s="49">
        <v>2050103</v>
      </c>
      <c r="D167" s="5" t="s">
        <v>586</v>
      </c>
      <c r="E167" s="52">
        <v>247.58</v>
      </c>
      <c r="F167" s="5" t="s">
        <v>587</v>
      </c>
      <c r="G167" s="5" t="s">
        <v>437</v>
      </c>
    </row>
    <row r="168" ht="101.25" spans="1:7">
      <c r="A168" s="18">
        <v>164</v>
      </c>
      <c r="B168" s="73" t="s">
        <v>392</v>
      </c>
      <c r="C168" s="49">
        <v>2050303</v>
      </c>
      <c r="D168" s="5" t="s">
        <v>588</v>
      </c>
      <c r="E168" s="52">
        <v>40.28</v>
      </c>
      <c r="F168" s="5" t="s">
        <v>589</v>
      </c>
      <c r="G168" s="5" t="s">
        <v>431</v>
      </c>
    </row>
    <row r="169" ht="101.25" customHeight="1" spans="1:7">
      <c r="A169" s="18">
        <v>165</v>
      </c>
      <c r="B169" s="49" t="s">
        <v>395</v>
      </c>
      <c r="C169" s="49">
        <v>2070607</v>
      </c>
      <c r="D169" s="5" t="s">
        <v>590</v>
      </c>
      <c r="E169" s="52">
        <v>14.472</v>
      </c>
      <c r="F169" s="5" t="s">
        <v>591</v>
      </c>
      <c r="G169" s="5" t="s">
        <v>437</v>
      </c>
    </row>
    <row r="170" ht="93.75" customHeight="1" spans="1:7">
      <c r="A170" s="18">
        <v>166</v>
      </c>
      <c r="B170" s="49" t="s">
        <v>402</v>
      </c>
      <c r="C170" s="49">
        <v>2070105</v>
      </c>
      <c r="D170" s="5" t="s">
        <v>592</v>
      </c>
      <c r="E170" s="52">
        <v>6</v>
      </c>
      <c r="F170" s="53" t="s">
        <v>593</v>
      </c>
      <c r="G170" s="5" t="s">
        <v>437</v>
      </c>
    </row>
    <row r="171" ht="101.25" spans="1:7">
      <c r="A171" s="18">
        <v>167</v>
      </c>
      <c r="B171" s="38" t="s">
        <v>594</v>
      </c>
      <c r="C171" s="20">
        <v>2050202</v>
      </c>
      <c r="D171" s="17" t="s">
        <v>595</v>
      </c>
      <c r="E171" s="21">
        <v>3126</v>
      </c>
      <c r="F171" s="2" t="s">
        <v>596</v>
      </c>
      <c r="G171" s="2" t="s">
        <v>431</v>
      </c>
    </row>
    <row r="172" ht="121.5" spans="1:7">
      <c r="A172" s="18">
        <v>168</v>
      </c>
      <c r="B172" s="38" t="s">
        <v>597</v>
      </c>
      <c r="C172" s="20">
        <v>2130705</v>
      </c>
      <c r="D172" s="2" t="s">
        <v>598</v>
      </c>
      <c r="E172" s="2">
        <v>111.03</v>
      </c>
      <c r="F172" s="36" t="s">
        <v>599</v>
      </c>
      <c r="G172" s="2" t="s">
        <v>431</v>
      </c>
    </row>
    <row r="173" s="12" customFormat="1" ht="20.25" customHeight="1" spans="1:7">
      <c r="A173" s="18">
        <v>169</v>
      </c>
      <c r="B173" s="56"/>
      <c r="C173" s="56"/>
      <c r="D173" s="18" t="s">
        <v>600</v>
      </c>
      <c r="E173" s="19">
        <f>SUM(E174:E194)</f>
        <v>91794.5286</v>
      </c>
      <c r="F173" s="57"/>
      <c r="G173" s="58"/>
    </row>
    <row r="174" ht="20.25" spans="1:7">
      <c r="A174" s="18">
        <v>170</v>
      </c>
      <c r="B174" s="38" t="s">
        <v>601</v>
      </c>
      <c r="C174" s="20">
        <v>2310301</v>
      </c>
      <c r="D174" s="17" t="s">
        <v>602</v>
      </c>
      <c r="E174" s="21">
        <v>14251.1</v>
      </c>
      <c r="F174" s="17"/>
      <c r="G174" s="17" t="s">
        <v>603</v>
      </c>
    </row>
    <row r="175" ht="20.25" spans="1:7">
      <c r="A175" s="18">
        <v>171</v>
      </c>
      <c r="B175" s="38" t="s">
        <v>601</v>
      </c>
      <c r="C175" s="20">
        <v>2320301</v>
      </c>
      <c r="D175" s="17" t="s">
        <v>604</v>
      </c>
      <c r="E175" s="21">
        <v>7391.07</v>
      </c>
      <c r="F175" s="17"/>
      <c r="G175" s="17" t="s">
        <v>603</v>
      </c>
    </row>
    <row r="176" ht="20.25" spans="1:7">
      <c r="A176" s="18">
        <v>172</v>
      </c>
      <c r="B176" s="38" t="s">
        <v>605</v>
      </c>
      <c r="C176" s="20">
        <v>2050204</v>
      </c>
      <c r="D176" s="17" t="s">
        <v>606</v>
      </c>
      <c r="E176" s="21">
        <v>1440</v>
      </c>
      <c r="F176" s="17"/>
      <c r="G176" s="17" t="s">
        <v>603</v>
      </c>
    </row>
    <row r="177" ht="20.25" spans="1:7">
      <c r="A177" s="18">
        <v>173</v>
      </c>
      <c r="B177" s="38" t="s">
        <v>601</v>
      </c>
      <c r="C177" s="20">
        <v>23303</v>
      </c>
      <c r="D177" s="17" t="s">
        <v>607</v>
      </c>
      <c r="E177" s="21">
        <v>180</v>
      </c>
      <c r="F177" s="17"/>
      <c r="G177" s="17" t="s">
        <v>603</v>
      </c>
    </row>
    <row r="178" ht="20.25" spans="1:7">
      <c r="A178" s="18">
        <v>174</v>
      </c>
      <c r="B178" s="38" t="s">
        <v>608</v>
      </c>
      <c r="C178" s="20">
        <v>2012906</v>
      </c>
      <c r="D178" s="17" t="s">
        <v>609</v>
      </c>
      <c r="E178" s="21">
        <v>434</v>
      </c>
      <c r="F178" s="17" t="s">
        <v>610</v>
      </c>
      <c r="G178" s="2" t="s">
        <v>603</v>
      </c>
    </row>
    <row r="179" ht="20.25" customHeight="1" spans="1:7">
      <c r="A179" s="18">
        <v>175</v>
      </c>
      <c r="B179" s="38" t="s">
        <v>611</v>
      </c>
      <c r="C179" s="20">
        <v>2080506</v>
      </c>
      <c r="D179" s="17" t="s">
        <v>612</v>
      </c>
      <c r="E179" s="21">
        <v>800</v>
      </c>
      <c r="F179" s="17"/>
      <c r="G179" s="17" t="s">
        <v>603</v>
      </c>
    </row>
    <row r="180" ht="20.25" customHeight="1" spans="1:7">
      <c r="A180" s="18">
        <v>176</v>
      </c>
      <c r="B180" s="38" t="s">
        <v>611</v>
      </c>
      <c r="C180" s="20">
        <v>2290201</v>
      </c>
      <c r="D180" s="17" t="s">
        <v>613</v>
      </c>
      <c r="E180" s="21">
        <v>1500</v>
      </c>
      <c r="F180" s="17"/>
      <c r="G180" s="17" t="s">
        <v>603</v>
      </c>
    </row>
    <row r="181" ht="20.25" customHeight="1" spans="1:7">
      <c r="A181" s="18">
        <v>177</v>
      </c>
      <c r="B181" s="38" t="s">
        <v>611</v>
      </c>
      <c r="C181" s="20">
        <v>2080801</v>
      </c>
      <c r="D181" s="17" t="s">
        <v>614</v>
      </c>
      <c r="E181" s="21">
        <v>1200</v>
      </c>
      <c r="F181" s="17"/>
      <c r="G181" s="17" t="s">
        <v>603</v>
      </c>
    </row>
    <row r="182" ht="20.25" customHeight="1" spans="1:7">
      <c r="A182" s="18">
        <v>178</v>
      </c>
      <c r="B182" s="38" t="s">
        <v>611</v>
      </c>
      <c r="C182" s="20">
        <v>2290201</v>
      </c>
      <c r="D182" s="17" t="s">
        <v>615</v>
      </c>
      <c r="E182" s="21">
        <v>6984</v>
      </c>
      <c r="F182" s="17" t="s">
        <v>616</v>
      </c>
      <c r="G182" s="17" t="s">
        <v>603</v>
      </c>
    </row>
    <row r="183" ht="20.25" customHeight="1" spans="1:7">
      <c r="A183" s="18">
        <v>179</v>
      </c>
      <c r="B183" s="38" t="s">
        <v>611</v>
      </c>
      <c r="C183" s="20">
        <v>2290201</v>
      </c>
      <c r="D183" s="17" t="s">
        <v>617</v>
      </c>
      <c r="E183" s="21">
        <v>2000</v>
      </c>
      <c r="F183" s="17"/>
      <c r="G183" s="17" t="s">
        <v>603</v>
      </c>
    </row>
    <row r="184" ht="20.25" customHeight="1" spans="1:7">
      <c r="A184" s="18">
        <v>180</v>
      </c>
      <c r="B184" s="38" t="s">
        <v>611</v>
      </c>
      <c r="C184" s="20">
        <v>2290201</v>
      </c>
      <c r="D184" s="17" t="s">
        <v>618</v>
      </c>
      <c r="E184" s="21">
        <v>8000</v>
      </c>
      <c r="F184" s="17"/>
      <c r="G184" s="17" t="s">
        <v>603</v>
      </c>
    </row>
    <row r="185" ht="20.25" customHeight="1" spans="1:7">
      <c r="A185" s="18">
        <v>181</v>
      </c>
      <c r="B185" s="38" t="s">
        <v>611</v>
      </c>
      <c r="C185" s="20">
        <v>227</v>
      </c>
      <c r="D185" s="17" t="s">
        <v>619</v>
      </c>
      <c r="E185" s="21">
        <v>5300</v>
      </c>
      <c r="F185" s="17"/>
      <c r="G185" s="17" t="s">
        <v>603</v>
      </c>
    </row>
    <row r="186" ht="20.25" customHeight="1" spans="1:7">
      <c r="A186" s="18">
        <v>182</v>
      </c>
      <c r="B186" s="38" t="s">
        <v>611</v>
      </c>
      <c r="C186" s="20">
        <v>2290201</v>
      </c>
      <c r="D186" s="17" t="s">
        <v>620</v>
      </c>
      <c r="E186" s="21">
        <v>5626.3586</v>
      </c>
      <c r="F186" s="17"/>
      <c r="G186" s="17" t="s">
        <v>603</v>
      </c>
    </row>
    <row r="187" ht="243" spans="1:7">
      <c r="A187" s="18">
        <v>183</v>
      </c>
      <c r="B187" s="38" t="s">
        <v>611</v>
      </c>
      <c r="C187" s="20">
        <v>2019999</v>
      </c>
      <c r="D187" s="2" t="s">
        <v>621</v>
      </c>
      <c r="E187" s="2">
        <v>4895</v>
      </c>
      <c r="F187" s="2" t="s">
        <v>925</v>
      </c>
      <c r="G187" s="2" t="s">
        <v>603</v>
      </c>
    </row>
    <row r="188" ht="141.75" spans="1:7">
      <c r="A188" s="18">
        <v>184</v>
      </c>
      <c r="B188" s="38" t="s">
        <v>611</v>
      </c>
      <c r="C188" s="20">
        <v>2130199</v>
      </c>
      <c r="D188" s="2" t="s">
        <v>623</v>
      </c>
      <c r="E188" s="2">
        <v>4507</v>
      </c>
      <c r="F188" s="2" t="s">
        <v>926</v>
      </c>
      <c r="G188" s="2" t="s">
        <v>603</v>
      </c>
    </row>
    <row r="189" ht="182.25" spans="1:7">
      <c r="A189" s="18">
        <v>185</v>
      </c>
      <c r="B189" s="38" t="s">
        <v>611</v>
      </c>
      <c r="C189" s="20">
        <v>2110399</v>
      </c>
      <c r="D189" s="2" t="s">
        <v>625</v>
      </c>
      <c r="E189" s="2">
        <v>4235</v>
      </c>
      <c r="F189" s="2" t="s">
        <v>927</v>
      </c>
      <c r="G189" s="2" t="s">
        <v>603</v>
      </c>
    </row>
    <row r="190" ht="63" customHeight="1" spans="1:7">
      <c r="A190" s="18">
        <v>186</v>
      </c>
      <c r="B190" s="38" t="s">
        <v>611</v>
      </c>
      <c r="C190" s="20">
        <v>2100199</v>
      </c>
      <c r="D190" s="2" t="s">
        <v>627</v>
      </c>
      <c r="E190" s="2">
        <v>3000</v>
      </c>
      <c r="F190" s="2" t="s">
        <v>928</v>
      </c>
      <c r="G190" s="2" t="s">
        <v>603</v>
      </c>
    </row>
    <row r="191" ht="162" spans="1:7">
      <c r="A191" s="18">
        <v>187</v>
      </c>
      <c r="B191" s="38" t="s">
        <v>611</v>
      </c>
      <c r="C191" s="20">
        <v>2050999</v>
      </c>
      <c r="D191" s="2" t="s">
        <v>629</v>
      </c>
      <c r="E191" s="2">
        <v>4070</v>
      </c>
      <c r="F191" s="2" t="s">
        <v>929</v>
      </c>
      <c r="G191" s="2" t="s">
        <v>603</v>
      </c>
    </row>
    <row r="192" ht="101.25" spans="1:7">
      <c r="A192" s="18">
        <v>188</v>
      </c>
      <c r="B192" s="38" t="s">
        <v>611</v>
      </c>
      <c r="C192" s="20">
        <v>2060499</v>
      </c>
      <c r="D192" s="2" t="s">
        <v>631</v>
      </c>
      <c r="E192" s="2">
        <v>430</v>
      </c>
      <c r="F192" s="2" t="s">
        <v>930</v>
      </c>
      <c r="G192" s="2" t="s">
        <v>603</v>
      </c>
    </row>
    <row r="193" ht="59.25" customHeight="1" spans="1:7">
      <c r="A193" s="18">
        <v>189</v>
      </c>
      <c r="B193" s="38" t="s">
        <v>611</v>
      </c>
      <c r="C193" s="20">
        <v>2160217</v>
      </c>
      <c r="D193" s="2" t="s">
        <v>633</v>
      </c>
      <c r="E193" s="2">
        <v>3000</v>
      </c>
      <c r="F193" s="2" t="s">
        <v>931</v>
      </c>
      <c r="G193" s="2" t="s">
        <v>603</v>
      </c>
    </row>
    <row r="194" ht="20.25" customHeight="1" spans="1:7">
      <c r="A194" s="18">
        <v>190</v>
      </c>
      <c r="B194" s="38" t="s">
        <v>611</v>
      </c>
      <c r="C194" s="20">
        <v>2290201</v>
      </c>
      <c r="D194" s="2" t="s">
        <v>635</v>
      </c>
      <c r="E194" s="2">
        <f>12842-1185+1074-180</f>
        <v>12551</v>
      </c>
      <c r="F194" s="2" t="s">
        <v>932</v>
      </c>
      <c r="G194" s="2" t="s">
        <v>603</v>
      </c>
    </row>
  </sheetData>
  <autoFilter ref="A4:G194">
    <extLst/>
  </autoFilter>
  <mergeCells count="1">
    <mergeCell ref="A2:G2"/>
  </mergeCells>
  <dataValidations count="4">
    <dataValidation type="list" allowBlank="1" showInputMessage="1" showErrorMessage="1" sqref="D17 D22 F22">
      <formula1>[1]Sheet2!#REF!</formula1>
    </dataValidation>
    <dataValidation type="list" allowBlank="1" showInputMessage="1" showErrorMessage="1" sqref="D56">
      <formula1>[4]Sheet2!#REF!</formula1>
    </dataValidation>
    <dataValidation type="list" allowBlank="1" showInputMessage="1" showErrorMessage="1" sqref="D55 D57 D59">
      <formula1>[2]Sheet2!#REF!</formula1>
    </dataValidation>
    <dataValidation type="list" allowBlank="1" showInputMessage="1" showErrorMessage="1" sqref="D58">
      <formula1>[3]Sheet2!#REF!</formula1>
    </dataValidation>
  </dataValidations>
  <printOptions horizontalCentered="1"/>
  <pageMargins left="0.708661417322835" right="0.708661417322835" top="0.551181102362205" bottom="0.669291338582677" header="0.31496062992126" footer="0.31496062992126"/>
  <pageSetup paperSize="8" orientation="landscape"/>
  <headerFooter>
    <oddFooter>&amp;C&amp;P</oddFooter>
  </headerFooter>
  <legacyDrawing r:id="rId2"/>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10</vt:i4>
      </vt:variant>
    </vt:vector>
  </HeadingPairs>
  <TitlesOfParts>
    <vt:vector size="10" baseType="lpstr">
      <vt:lpstr>封面</vt:lpstr>
      <vt:lpstr>财力测算表 (2)</vt:lpstr>
      <vt:lpstr>一般公共预算收支总表</vt:lpstr>
      <vt:lpstr>一般公共预算项目</vt:lpstr>
      <vt:lpstr>政府性基金支出</vt:lpstr>
      <vt:lpstr>国有资本经营收支</vt:lpstr>
      <vt:lpstr>社保基金收支预算</vt:lpstr>
      <vt:lpstr>提前下达转移支付</vt:lpstr>
      <vt:lpstr>一般公共预算项目 (明细)</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张绍明</dc:creator>
  <cp:lastModifiedBy>Administrator</cp:lastModifiedBy>
  <dcterms:created xsi:type="dcterms:W3CDTF">2022-01-05T11:53:00Z</dcterms:created>
  <cp:lastPrinted>2023-03-17T03:07:00Z</cp:lastPrinted>
  <dcterms:modified xsi:type="dcterms:W3CDTF">2023-03-20T08:28:17Z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2052-11.1.0.8840</vt:lpwstr>
  </property>
</Properties>
</file>